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00"/>
  </bookViews>
  <sheets>
    <sheet name="4+6 รวม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M8" i="1" s="1"/>
  <c r="S8" i="1" s="1"/>
  <c r="I8" i="1"/>
  <c r="L8" i="1" s="1"/>
  <c r="R8" i="1" s="1"/>
  <c r="J8" i="1"/>
  <c r="K8" i="1"/>
  <c r="O8" i="1"/>
  <c r="P8" i="1"/>
  <c r="Q8" i="1" s="1"/>
  <c r="U8" i="1"/>
  <c r="W8" i="1" s="1"/>
  <c r="V8" i="1"/>
  <c r="AA8" i="1"/>
  <c r="AB8" i="1"/>
  <c r="AG8" i="1"/>
  <c r="AH8" i="1"/>
  <c r="AI8" i="1"/>
  <c r="AM8" i="1"/>
  <c r="AO8" i="1" s="1"/>
  <c r="AN8" i="1"/>
  <c r="AS8" i="1"/>
  <c r="AT8" i="1"/>
  <c r="AU8" i="1"/>
  <c r="AY8" i="1"/>
  <c r="AZ8" i="1"/>
  <c r="BE8" i="1"/>
  <c r="BF8" i="1"/>
  <c r="BG8" i="1"/>
  <c r="BK8" i="1"/>
  <c r="BM8" i="1" s="1"/>
  <c r="BM16" i="1" s="1"/>
  <c r="BL8" i="1"/>
  <c r="BQ8" i="1"/>
  <c r="BR8" i="1"/>
  <c r="BS8" i="1"/>
  <c r="BW8" i="1"/>
  <c r="BX8" i="1"/>
  <c r="CC8" i="1"/>
  <c r="CD8" i="1"/>
  <c r="CE8" i="1"/>
  <c r="CI8" i="1"/>
  <c r="CK8" i="1" s="1"/>
  <c r="CJ8" i="1"/>
  <c r="CO8" i="1"/>
  <c r="CQ8" i="1" s="1"/>
  <c r="CQ16" i="1" s="1"/>
  <c r="CP8" i="1"/>
  <c r="CU8" i="1"/>
  <c r="CV8" i="1"/>
  <c r="CX8" i="1"/>
  <c r="CY8" i="1"/>
  <c r="CZ8" i="1"/>
  <c r="DC8" i="1"/>
  <c r="DE8" i="1"/>
  <c r="E9" i="1"/>
  <c r="F9" i="1"/>
  <c r="G9" i="1"/>
  <c r="H9" i="1"/>
  <c r="N9" i="1" s="1"/>
  <c r="I9" i="1"/>
  <c r="J9" i="1"/>
  <c r="M9" i="1" s="1"/>
  <c r="K9" i="1"/>
  <c r="L9" i="1"/>
  <c r="O9" i="1"/>
  <c r="Q9" i="1" s="1"/>
  <c r="P9" i="1"/>
  <c r="R9" i="1"/>
  <c r="X9" i="1" s="1"/>
  <c r="S9" i="1"/>
  <c r="Y9" i="1" s="1"/>
  <c r="AE9" i="1" s="1"/>
  <c r="AK9" i="1" s="1"/>
  <c r="AQ9" i="1" s="1"/>
  <c r="AW9" i="1" s="1"/>
  <c r="BC9" i="1" s="1"/>
  <c r="BI9" i="1" s="1"/>
  <c r="BO9" i="1" s="1"/>
  <c r="BU9" i="1" s="1"/>
  <c r="CA9" i="1" s="1"/>
  <c r="CG9" i="1" s="1"/>
  <c r="CM9" i="1" s="1"/>
  <c r="CS9" i="1" s="1"/>
  <c r="U9" i="1"/>
  <c r="W9" i="1" s="1"/>
  <c r="V9" i="1"/>
  <c r="AA9" i="1"/>
  <c r="AB9" i="1"/>
  <c r="AG9" i="1"/>
  <c r="AH9" i="1"/>
  <c r="AI9" i="1"/>
  <c r="AM9" i="1"/>
  <c r="AO9" i="1" s="1"/>
  <c r="AN9" i="1"/>
  <c r="AS9" i="1"/>
  <c r="AU9" i="1" s="1"/>
  <c r="AT9" i="1"/>
  <c r="AY9" i="1"/>
  <c r="BA9" i="1" s="1"/>
  <c r="AZ9" i="1"/>
  <c r="BE9" i="1"/>
  <c r="BF9" i="1"/>
  <c r="BG9" i="1"/>
  <c r="BK9" i="1"/>
  <c r="BM9" i="1" s="1"/>
  <c r="BL9" i="1"/>
  <c r="BQ9" i="1"/>
  <c r="BS9" i="1" s="1"/>
  <c r="BR9" i="1"/>
  <c r="BW9" i="1"/>
  <c r="BY9" i="1" s="1"/>
  <c r="BX9" i="1"/>
  <c r="CC9" i="1"/>
  <c r="CD9" i="1"/>
  <c r="CE9" i="1"/>
  <c r="CI9" i="1"/>
  <c r="CK9" i="1" s="1"/>
  <c r="CJ9" i="1"/>
  <c r="CO9" i="1"/>
  <c r="CQ9" i="1" s="1"/>
  <c r="CP9" i="1"/>
  <c r="CU9" i="1"/>
  <c r="CW9" i="1" s="1"/>
  <c r="CV9" i="1"/>
  <c r="CX9" i="1"/>
  <c r="CY9" i="1"/>
  <c r="CZ9" i="1"/>
  <c r="DC9" i="1"/>
  <c r="DE9" i="1"/>
  <c r="E10" i="1"/>
  <c r="F10" i="1"/>
  <c r="L10" i="1" s="1"/>
  <c r="R10" i="1" s="1"/>
  <c r="G10" i="1"/>
  <c r="H10" i="1"/>
  <c r="I10" i="1"/>
  <c r="J10" i="1"/>
  <c r="M10" i="1" s="1"/>
  <c r="K10" i="1"/>
  <c r="O10" i="1"/>
  <c r="Q10" i="1" s="1"/>
  <c r="P10" i="1"/>
  <c r="S10" i="1"/>
  <c r="Y10" i="1" s="1"/>
  <c r="AE10" i="1" s="1"/>
  <c r="U10" i="1"/>
  <c r="W10" i="1" s="1"/>
  <c r="V10" i="1"/>
  <c r="AA10" i="1"/>
  <c r="AB10" i="1"/>
  <c r="AG10" i="1"/>
  <c r="AH10" i="1"/>
  <c r="AI10" i="1"/>
  <c r="AM10" i="1"/>
  <c r="AO10" i="1" s="1"/>
  <c r="AN10" i="1"/>
  <c r="AS10" i="1"/>
  <c r="AT10" i="1"/>
  <c r="AU10" i="1" s="1"/>
  <c r="AY10" i="1"/>
  <c r="BA10" i="1" s="1"/>
  <c r="AZ10" i="1"/>
  <c r="BE10" i="1"/>
  <c r="BF10" i="1"/>
  <c r="BG10" i="1"/>
  <c r="BK10" i="1"/>
  <c r="BM10" i="1" s="1"/>
  <c r="BL10" i="1"/>
  <c r="BQ10" i="1"/>
  <c r="BS10" i="1" s="1"/>
  <c r="BR10" i="1"/>
  <c r="BW10" i="1"/>
  <c r="BY10" i="1" s="1"/>
  <c r="BX10" i="1"/>
  <c r="CC10" i="1"/>
  <c r="CD10" i="1"/>
  <c r="CE10" i="1"/>
  <c r="CI10" i="1"/>
  <c r="CJ10" i="1"/>
  <c r="CK10" i="1" s="1"/>
  <c r="CO10" i="1"/>
  <c r="CQ10" i="1" s="1"/>
  <c r="CP10" i="1"/>
  <c r="CU10" i="1"/>
  <c r="CW10" i="1" s="1"/>
  <c r="CV10" i="1"/>
  <c r="CX10" i="1"/>
  <c r="CZ10" i="1" s="1"/>
  <c r="CZ16" i="1" s="1"/>
  <c r="CY10" i="1"/>
  <c r="DC10" i="1"/>
  <c r="DE10" i="1"/>
  <c r="E11" i="1"/>
  <c r="F11" i="1"/>
  <c r="H11" i="1" s="1"/>
  <c r="N11" i="1" s="1"/>
  <c r="G11" i="1"/>
  <c r="I11" i="1"/>
  <c r="J11" i="1"/>
  <c r="M11" i="1" s="1"/>
  <c r="S11" i="1" s="1"/>
  <c r="Y11" i="1" s="1"/>
  <c r="AE11" i="1" s="1"/>
  <c r="K11" i="1"/>
  <c r="O11" i="1"/>
  <c r="P11" i="1"/>
  <c r="Q11" i="1" s="1"/>
  <c r="U11" i="1"/>
  <c r="W11" i="1" s="1"/>
  <c r="V11" i="1"/>
  <c r="AA11" i="1"/>
  <c r="AB11" i="1"/>
  <c r="AG11" i="1"/>
  <c r="AH11" i="1"/>
  <c r="AI11" i="1"/>
  <c r="AM11" i="1"/>
  <c r="AN11" i="1"/>
  <c r="AO11" i="1" s="1"/>
  <c r="AS11" i="1"/>
  <c r="AT11" i="1"/>
  <c r="AU11" i="1" s="1"/>
  <c r="AY11" i="1"/>
  <c r="BA11" i="1" s="1"/>
  <c r="AZ11" i="1"/>
  <c r="BE11" i="1"/>
  <c r="BF11" i="1"/>
  <c r="BG11" i="1"/>
  <c r="BK11" i="1"/>
  <c r="BM11" i="1" s="1"/>
  <c r="BL11" i="1"/>
  <c r="BQ11" i="1"/>
  <c r="BS11" i="1" s="1"/>
  <c r="BR11" i="1"/>
  <c r="BW11" i="1"/>
  <c r="BY11" i="1" s="1"/>
  <c r="BX11" i="1"/>
  <c r="CC11" i="1"/>
  <c r="CD11" i="1"/>
  <c r="CE11" i="1"/>
  <c r="CI11" i="1"/>
  <c r="CK11" i="1" s="1"/>
  <c r="CJ11" i="1"/>
  <c r="CO11" i="1"/>
  <c r="CQ11" i="1" s="1"/>
  <c r="CP11" i="1"/>
  <c r="CU11" i="1"/>
  <c r="CW11" i="1" s="1"/>
  <c r="CV11" i="1"/>
  <c r="CX11" i="1"/>
  <c r="CZ11" i="1" s="1"/>
  <c r="CY11" i="1"/>
  <c r="DC11" i="1"/>
  <c r="DE11" i="1"/>
  <c r="E12" i="1"/>
  <c r="F12" i="1"/>
  <c r="H12" i="1" s="1"/>
  <c r="G12" i="1"/>
  <c r="I12" i="1"/>
  <c r="J12" i="1"/>
  <c r="M12" i="1" s="1"/>
  <c r="K12" i="1"/>
  <c r="O12" i="1"/>
  <c r="Q12" i="1" s="1"/>
  <c r="P12" i="1"/>
  <c r="S12" i="1"/>
  <c r="Y12" i="1" s="1"/>
  <c r="AE12" i="1" s="1"/>
  <c r="U12" i="1"/>
  <c r="W12" i="1" s="1"/>
  <c r="V12" i="1"/>
  <c r="AA12" i="1"/>
  <c r="AB12" i="1"/>
  <c r="AG12" i="1"/>
  <c r="AH12" i="1"/>
  <c r="AI12" i="1"/>
  <c r="AM12" i="1"/>
  <c r="AO12" i="1" s="1"/>
  <c r="AN12" i="1"/>
  <c r="AS12" i="1"/>
  <c r="AT12" i="1"/>
  <c r="AU12" i="1" s="1"/>
  <c r="AY12" i="1"/>
  <c r="BA12" i="1" s="1"/>
  <c r="AZ12" i="1"/>
  <c r="BE12" i="1"/>
  <c r="BF12" i="1"/>
  <c r="BG12" i="1"/>
  <c r="BK12" i="1"/>
  <c r="BM12" i="1" s="1"/>
  <c r="BL12" i="1"/>
  <c r="BQ12" i="1"/>
  <c r="BS12" i="1" s="1"/>
  <c r="BR12" i="1"/>
  <c r="BW12" i="1"/>
  <c r="BY12" i="1" s="1"/>
  <c r="BX12" i="1"/>
  <c r="CC12" i="1"/>
  <c r="CD12" i="1"/>
  <c r="CE12" i="1"/>
  <c r="CI12" i="1"/>
  <c r="CK12" i="1" s="1"/>
  <c r="CJ12" i="1"/>
  <c r="CO12" i="1"/>
  <c r="CQ12" i="1" s="1"/>
  <c r="CP12" i="1"/>
  <c r="CU12" i="1"/>
  <c r="CW12" i="1" s="1"/>
  <c r="CV12" i="1"/>
  <c r="CX12" i="1"/>
  <c r="CZ12" i="1" s="1"/>
  <c r="CY12" i="1"/>
  <c r="DC12" i="1"/>
  <c r="DE12" i="1"/>
  <c r="E13" i="1"/>
  <c r="F13" i="1"/>
  <c r="H13" i="1" s="1"/>
  <c r="N13" i="1" s="1"/>
  <c r="G13" i="1"/>
  <c r="I13" i="1"/>
  <c r="J13" i="1"/>
  <c r="M13" i="1" s="1"/>
  <c r="K13" i="1"/>
  <c r="O13" i="1"/>
  <c r="Q13" i="1" s="1"/>
  <c r="P13" i="1"/>
  <c r="S13" i="1"/>
  <c r="Y13" i="1" s="1"/>
  <c r="AE13" i="1" s="1"/>
  <c r="U13" i="1"/>
  <c r="W13" i="1" s="1"/>
  <c r="V13" i="1"/>
  <c r="AA13" i="1"/>
  <c r="AB13" i="1"/>
  <c r="AG13" i="1"/>
  <c r="AH13" i="1"/>
  <c r="AI13" i="1"/>
  <c r="AM13" i="1"/>
  <c r="AO13" i="1" s="1"/>
  <c r="AN13" i="1"/>
  <c r="AS13" i="1"/>
  <c r="AT13" i="1"/>
  <c r="AU13" i="1" s="1"/>
  <c r="AY13" i="1"/>
  <c r="BA13" i="1" s="1"/>
  <c r="AZ13" i="1"/>
  <c r="BE13" i="1"/>
  <c r="BF13" i="1"/>
  <c r="BG13" i="1"/>
  <c r="BK13" i="1"/>
  <c r="BM13" i="1" s="1"/>
  <c r="BL13" i="1"/>
  <c r="BQ13" i="1"/>
  <c r="BS13" i="1" s="1"/>
  <c r="BR13" i="1"/>
  <c r="BW13" i="1"/>
  <c r="BY13" i="1" s="1"/>
  <c r="BX13" i="1"/>
  <c r="CC13" i="1"/>
  <c r="CD13" i="1"/>
  <c r="CE13" i="1"/>
  <c r="CI13" i="1"/>
  <c r="CK13" i="1" s="1"/>
  <c r="CJ13" i="1"/>
  <c r="CO13" i="1"/>
  <c r="CQ13" i="1" s="1"/>
  <c r="CP13" i="1"/>
  <c r="CU13" i="1"/>
  <c r="CW13" i="1" s="1"/>
  <c r="CV13" i="1"/>
  <c r="CX13" i="1"/>
  <c r="CZ13" i="1" s="1"/>
  <c r="DC13" i="1"/>
  <c r="DE13" i="1"/>
  <c r="E14" i="1"/>
  <c r="F14" i="1"/>
  <c r="H14" i="1" s="1"/>
  <c r="N14" i="1" s="1"/>
  <c r="G14" i="1"/>
  <c r="M14" i="1" s="1"/>
  <c r="S14" i="1" s="1"/>
  <c r="Y14" i="1" s="1"/>
  <c r="AE14" i="1" s="1"/>
  <c r="I14" i="1"/>
  <c r="J14" i="1"/>
  <c r="K14" i="1"/>
  <c r="L14" i="1"/>
  <c r="R14" i="1" s="1"/>
  <c r="X14" i="1" s="1"/>
  <c r="O14" i="1"/>
  <c r="Q14" i="1" s="1"/>
  <c r="P14" i="1"/>
  <c r="T14" i="1"/>
  <c r="U14" i="1"/>
  <c r="V14" i="1"/>
  <c r="W14" i="1"/>
  <c r="AA14" i="1"/>
  <c r="DD14" i="1" s="1"/>
  <c r="AB14" i="1"/>
  <c r="AG14" i="1"/>
  <c r="AH14" i="1"/>
  <c r="AI14" i="1"/>
  <c r="AM14" i="1"/>
  <c r="AO14" i="1" s="1"/>
  <c r="AN14" i="1"/>
  <c r="AS14" i="1"/>
  <c r="AT14" i="1"/>
  <c r="AU14" i="1"/>
  <c r="AY14" i="1"/>
  <c r="BA14" i="1" s="1"/>
  <c r="AZ14" i="1"/>
  <c r="BE14" i="1"/>
  <c r="BF14" i="1"/>
  <c r="BG14" i="1"/>
  <c r="BK14" i="1"/>
  <c r="BM14" i="1" s="1"/>
  <c r="BL14" i="1"/>
  <c r="BQ14" i="1"/>
  <c r="BR14" i="1"/>
  <c r="BS14" i="1"/>
  <c r="BW14" i="1"/>
  <c r="BY14" i="1" s="1"/>
  <c r="BX14" i="1"/>
  <c r="CC14" i="1"/>
  <c r="CD14" i="1"/>
  <c r="CE14" i="1"/>
  <c r="CI14" i="1"/>
  <c r="CK14" i="1" s="1"/>
  <c r="CJ14" i="1"/>
  <c r="CO14" i="1"/>
  <c r="CP14" i="1"/>
  <c r="CQ14" i="1"/>
  <c r="CU14" i="1"/>
  <c r="CW14" i="1" s="1"/>
  <c r="CV14" i="1"/>
  <c r="CX14" i="1"/>
  <c r="CZ14" i="1" s="1"/>
  <c r="CY14" i="1"/>
  <c r="DC14" i="1"/>
  <c r="E15" i="1"/>
  <c r="F15" i="1"/>
  <c r="H15" i="1" s="1"/>
  <c r="N15" i="1" s="1"/>
  <c r="G15" i="1"/>
  <c r="M15" i="1" s="1"/>
  <c r="S15" i="1" s="1"/>
  <c r="Y15" i="1" s="1"/>
  <c r="AE15" i="1" s="1"/>
  <c r="I15" i="1"/>
  <c r="J15" i="1"/>
  <c r="K15" i="1"/>
  <c r="L15" i="1"/>
  <c r="R15" i="1" s="1"/>
  <c r="X15" i="1" s="1"/>
  <c r="O15" i="1"/>
  <c r="Q15" i="1" s="1"/>
  <c r="P15" i="1"/>
  <c r="U15" i="1"/>
  <c r="V15" i="1"/>
  <c r="W15" i="1"/>
  <c r="AA15" i="1"/>
  <c r="DD15" i="1" s="1"/>
  <c r="AB15" i="1"/>
  <c r="AG15" i="1"/>
  <c r="AH15" i="1"/>
  <c r="AI15" i="1"/>
  <c r="AM15" i="1"/>
  <c r="AO15" i="1" s="1"/>
  <c r="AN15" i="1"/>
  <c r="AS15" i="1"/>
  <c r="AT15" i="1"/>
  <c r="AU15" i="1"/>
  <c r="AY15" i="1"/>
  <c r="AZ15" i="1"/>
  <c r="BE15" i="1"/>
  <c r="BF15" i="1"/>
  <c r="BG15" i="1"/>
  <c r="BK15" i="1"/>
  <c r="BM15" i="1" s="1"/>
  <c r="BL15" i="1"/>
  <c r="BQ15" i="1"/>
  <c r="BR15" i="1"/>
  <c r="BS15" i="1"/>
  <c r="BW15" i="1"/>
  <c r="BY15" i="1" s="1"/>
  <c r="BX15" i="1"/>
  <c r="CC15" i="1"/>
  <c r="CD15" i="1"/>
  <c r="CE15" i="1"/>
  <c r="CI15" i="1"/>
  <c r="CK15" i="1" s="1"/>
  <c r="CJ15" i="1"/>
  <c r="CO15" i="1"/>
  <c r="CP15" i="1"/>
  <c r="CQ15" i="1"/>
  <c r="CU15" i="1"/>
  <c r="CV15" i="1"/>
  <c r="CX15" i="1"/>
  <c r="CZ15" i="1" s="1"/>
  <c r="CY15" i="1"/>
  <c r="DC15" i="1"/>
  <c r="C16" i="1"/>
  <c r="D16" i="1"/>
  <c r="E16" i="1" s="1"/>
  <c r="F16" i="1"/>
  <c r="G16" i="1"/>
  <c r="H16" i="1" s="1"/>
  <c r="I16" i="1"/>
  <c r="L16" i="1" s="1"/>
  <c r="J16" i="1"/>
  <c r="O16" i="1"/>
  <c r="P16" i="1"/>
  <c r="Q16" i="1"/>
  <c r="U16" i="1"/>
  <c r="W16" i="1" s="1"/>
  <c r="V16" i="1"/>
  <c r="AG16" i="1"/>
  <c r="AH16" i="1"/>
  <c r="AM16" i="1"/>
  <c r="AN16" i="1"/>
  <c r="AS16" i="1"/>
  <c r="AT16" i="1"/>
  <c r="BE16" i="1"/>
  <c r="BF16" i="1"/>
  <c r="BK16" i="1"/>
  <c r="BL16" i="1"/>
  <c r="BQ16" i="1"/>
  <c r="BR16" i="1"/>
  <c r="CC16" i="1"/>
  <c r="CD16" i="1"/>
  <c r="CI16" i="1"/>
  <c r="CJ16" i="1"/>
  <c r="CK16" i="1"/>
  <c r="CO16" i="1"/>
  <c r="CP16" i="1"/>
  <c r="CX16" i="1"/>
  <c r="CY16" i="1"/>
  <c r="DA16" i="1"/>
  <c r="DB16" i="1"/>
  <c r="DC16" i="1"/>
  <c r="AK11" i="1" l="1"/>
  <c r="AQ11" i="1" s="1"/>
  <c r="AW11" i="1" s="1"/>
  <c r="BC11" i="1" s="1"/>
  <c r="BI11" i="1" s="1"/>
  <c r="BO11" i="1" s="1"/>
  <c r="BU11" i="1" s="1"/>
  <c r="CA11" i="1" s="1"/>
  <c r="CG11" i="1" s="1"/>
  <c r="CM11" i="1" s="1"/>
  <c r="CS11" i="1" s="1"/>
  <c r="Y8" i="1"/>
  <c r="S16" i="1"/>
  <c r="DF15" i="1"/>
  <c r="AF15" i="1"/>
  <c r="AK15" i="1"/>
  <c r="AQ15" i="1" s="1"/>
  <c r="AW15" i="1" s="1"/>
  <c r="BC15" i="1" s="1"/>
  <c r="BI15" i="1" s="1"/>
  <c r="BO15" i="1" s="1"/>
  <c r="BU15" i="1" s="1"/>
  <c r="CA15" i="1" s="1"/>
  <c r="CG15" i="1" s="1"/>
  <c r="CM15" i="1" s="1"/>
  <c r="CS15" i="1" s="1"/>
  <c r="DE15" i="1"/>
  <c r="AD15" i="1"/>
  <c r="AJ15" i="1" s="1"/>
  <c r="Z15" i="1"/>
  <c r="AC12" i="1"/>
  <c r="DD12" i="1"/>
  <c r="DF12" i="1" s="1"/>
  <c r="AI16" i="1"/>
  <c r="AC13" i="1"/>
  <c r="DD13" i="1"/>
  <c r="DF13" i="1" s="1"/>
  <c r="AK10" i="1"/>
  <c r="AQ10" i="1" s="1"/>
  <c r="AW10" i="1" s="1"/>
  <c r="BC10" i="1" s="1"/>
  <c r="BI10" i="1" s="1"/>
  <c r="BO10" i="1" s="1"/>
  <c r="BU10" i="1" s="1"/>
  <c r="CA10" i="1" s="1"/>
  <c r="CG10" i="1" s="1"/>
  <c r="CM10" i="1" s="1"/>
  <c r="CS10" i="1" s="1"/>
  <c r="BA8" i="1"/>
  <c r="AY16" i="1"/>
  <c r="N12" i="1"/>
  <c r="CE16" i="1"/>
  <c r="X10" i="1"/>
  <c r="T10" i="1"/>
  <c r="CV16" i="1"/>
  <c r="AZ16" i="1"/>
  <c r="AK14" i="1"/>
  <c r="AQ14" i="1" s="1"/>
  <c r="AW14" i="1" s="1"/>
  <c r="BC14" i="1" s="1"/>
  <c r="BI14" i="1" s="1"/>
  <c r="BO14" i="1" s="1"/>
  <c r="BU14" i="1" s="1"/>
  <c r="CA14" i="1" s="1"/>
  <c r="CG14" i="1" s="1"/>
  <c r="CM14" i="1" s="1"/>
  <c r="CS14" i="1" s="1"/>
  <c r="AK12" i="1"/>
  <c r="AQ12" i="1" s="1"/>
  <c r="AW12" i="1" s="1"/>
  <c r="BC12" i="1" s="1"/>
  <c r="BI12" i="1" s="1"/>
  <c r="BO12" i="1" s="1"/>
  <c r="BU12" i="1" s="1"/>
  <c r="CA12" i="1" s="1"/>
  <c r="CG12" i="1" s="1"/>
  <c r="CM12" i="1" s="1"/>
  <c r="CS12" i="1" s="1"/>
  <c r="AD9" i="1"/>
  <c r="Z9" i="1"/>
  <c r="AK13" i="1"/>
  <c r="AQ13" i="1" s="1"/>
  <c r="AW13" i="1" s="1"/>
  <c r="BC13" i="1" s="1"/>
  <c r="BI13" i="1" s="1"/>
  <c r="BO13" i="1" s="1"/>
  <c r="BU13" i="1" s="1"/>
  <c r="CA13" i="1" s="1"/>
  <c r="CG13" i="1" s="1"/>
  <c r="CM13" i="1" s="1"/>
  <c r="CS13" i="1" s="1"/>
  <c r="CW8" i="1"/>
  <c r="CW16" i="1" s="1"/>
  <c r="CU16" i="1"/>
  <c r="AC8" i="1"/>
  <c r="DD8" i="1"/>
  <c r="AA16" i="1"/>
  <c r="X8" i="1"/>
  <c r="T8" i="1"/>
  <c r="CW15" i="1"/>
  <c r="BA15" i="1"/>
  <c r="T15" i="1"/>
  <c r="BS16" i="1"/>
  <c r="BG16" i="1"/>
  <c r="AC10" i="1"/>
  <c r="DD10" i="1"/>
  <c r="DF10" i="1" s="1"/>
  <c r="BY8" i="1"/>
  <c r="BY16" i="1" s="1"/>
  <c r="BW16" i="1"/>
  <c r="BX16" i="1"/>
  <c r="AB16" i="1"/>
  <c r="DE14" i="1"/>
  <c r="DF14" i="1" s="1"/>
  <c r="AD14" i="1"/>
  <c r="AJ14" i="1" s="1"/>
  <c r="Z14" i="1"/>
  <c r="AC11" i="1"/>
  <c r="DD11" i="1"/>
  <c r="DF11" i="1" s="1"/>
  <c r="N10" i="1"/>
  <c r="AU16" i="1"/>
  <c r="AC9" i="1"/>
  <c r="DD9" i="1"/>
  <c r="DF9" i="1" s="1"/>
  <c r="AO16" i="1"/>
  <c r="K16" i="1"/>
  <c r="N16" i="1" s="1"/>
  <c r="AC15" i="1"/>
  <c r="AC14" i="1"/>
  <c r="L13" i="1"/>
  <c r="R13" i="1" s="1"/>
  <c r="L12" i="1"/>
  <c r="R12" i="1" s="1"/>
  <c r="L11" i="1"/>
  <c r="R11" i="1" s="1"/>
  <c r="T9" i="1"/>
  <c r="H8" i="1"/>
  <c r="N8" i="1" s="1"/>
  <c r="M16" i="1"/>
  <c r="AD8" i="1" l="1"/>
  <c r="Z8" i="1"/>
  <c r="AD10" i="1"/>
  <c r="Z10" i="1"/>
  <c r="DF8" i="1"/>
  <c r="DD16" i="1"/>
  <c r="DF16" i="1" s="1"/>
  <c r="AL14" i="1"/>
  <c r="AP14" i="1"/>
  <c r="AF9" i="1"/>
  <c r="AJ9" i="1"/>
  <c r="X11" i="1"/>
  <c r="T11" i="1"/>
  <c r="R16" i="1"/>
  <c r="T16" i="1" s="1"/>
  <c r="AC16" i="1"/>
  <c r="AE8" i="1"/>
  <c r="Y16" i="1"/>
  <c r="X13" i="1"/>
  <c r="T13" i="1"/>
  <c r="AF14" i="1"/>
  <c r="BA16" i="1"/>
  <c r="DE16" i="1"/>
  <c r="X12" i="1"/>
  <c r="T12" i="1"/>
  <c r="AL15" i="1"/>
  <c r="AP15" i="1"/>
  <c r="AD12" i="1" l="1"/>
  <c r="Z12" i="1"/>
  <c r="AD16" i="1"/>
  <c r="AF8" i="1"/>
  <c r="AJ8" i="1"/>
  <c r="AV14" i="1"/>
  <c r="AR14" i="1"/>
  <c r="AK8" i="1"/>
  <c r="AE16" i="1"/>
  <c r="AD11" i="1"/>
  <c r="Z11" i="1"/>
  <c r="AJ10" i="1"/>
  <c r="AF10" i="1"/>
  <c r="AL9" i="1"/>
  <c r="AP9" i="1"/>
  <c r="AV15" i="1"/>
  <c r="AR15" i="1"/>
  <c r="AD13" i="1"/>
  <c r="Z13" i="1"/>
  <c r="X16" i="1"/>
  <c r="Z16" i="1" s="1"/>
  <c r="AV9" i="1" l="1"/>
  <c r="AR9" i="1"/>
  <c r="BB14" i="1"/>
  <c r="AX14" i="1"/>
  <c r="AK16" i="1"/>
  <c r="AQ8" i="1"/>
  <c r="AL10" i="1"/>
  <c r="AP10" i="1"/>
  <c r="BB15" i="1"/>
  <c r="AX15" i="1"/>
  <c r="AL8" i="1"/>
  <c r="AP8" i="1"/>
  <c r="AJ13" i="1"/>
  <c r="AF13" i="1"/>
  <c r="AF16" i="1" s="1"/>
  <c r="AJ11" i="1"/>
  <c r="AF11" i="1"/>
  <c r="AJ12" i="1"/>
  <c r="AF12" i="1"/>
  <c r="AV10" i="1" l="1"/>
  <c r="AR10" i="1"/>
  <c r="AL13" i="1"/>
  <c r="AP13" i="1"/>
  <c r="AW8" i="1"/>
  <c r="AQ16" i="1"/>
  <c r="AJ16" i="1"/>
  <c r="AL16" i="1" s="1"/>
  <c r="AV8" i="1"/>
  <c r="AR8" i="1"/>
  <c r="AL12" i="1"/>
  <c r="AP12" i="1"/>
  <c r="BD14" i="1"/>
  <c r="BH14" i="1"/>
  <c r="AL11" i="1"/>
  <c r="AP11" i="1"/>
  <c r="BD15" i="1"/>
  <c r="BH15" i="1"/>
  <c r="BB9" i="1"/>
  <c r="AX9" i="1"/>
  <c r="BB8" i="1" l="1"/>
  <c r="AX8" i="1"/>
  <c r="BJ14" i="1"/>
  <c r="BN14" i="1"/>
  <c r="BC8" i="1"/>
  <c r="AW16" i="1"/>
  <c r="AV12" i="1"/>
  <c r="AR12" i="1"/>
  <c r="AV13" i="1"/>
  <c r="AR13" i="1"/>
  <c r="BD9" i="1"/>
  <c r="BH9" i="1"/>
  <c r="AV11" i="1"/>
  <c r="AR11" i="1"/>
  <c r="BJ15" i="1"/>
  <c r="BN15" i="1"/>
  <c r="AP16" i="1"/>
  <c r="AR16" i="1" s="1"/>
  <c r="BB10" i="1"/>
  <c r="AX10" i="1"/>
  <c r="BB12" i="1" l="1"/>
  <c r="AX12" i="1"/>
  <c r="BB11" i="1"/>
  <c r="AX11" i="1"/>
  <c r="BI8" i="1"/>
  <c r="BC16" i="1"/>
  <c r="BT14" i="1"/>
  <c r="BP14" i="1"/>
  <c r="BD10" i="1"/>
  <c r="BH10" i="1"/>
  <c r="BJ9" i="1"/>
  <c r="BN9" i="1"/>
  <c r="BB13" i="1"/>
  <c r="AX13" i="1"/>
  <c r="AV16" i="1"/>
  <c r="AX16" i="1" s="1"/>
  <c r="BT15" i="1"/>
  <c r="BP15" i="1"/>
  <c r="BD8" i="1"/>
  <c r="BH8" i="1"/>
  <c r="BZ15" i="1" l="1"/>
  <c r="BV15" i="1"/>
  <c r="BZ14" i="1"/>
  <c r="BV14" i="1"/>
  <c r="BI16" i="1"/>
  <c r="BO8" i="1"/>
  <c r="BD12" i="1"/>
  <c r="BH12" i="1"/>
  <c r="BJ8" i="1"/>
  <c r="BN8" i="1"/>
  <c r="BD13" i="1"/>
  <c r="BH13" i="1"/>
  <c r="BT9" i="1"/>
  <c r="BP9" i="1"/>
  <c r="BD11" i="1"/>
  <c r="BH11" i="1"/>
  <c r="BB16" i="1"/>
  <c r="BD16" i="1" s="1"/>
  <c r="BJ10" i="1"/>
  <c r="BN10" i="1"/>
  <c r="BT8" i="1" l="1"/>
  <c r="BP8" i="1"/>
  <c r="BJ11" i="1"/>
  <c r="BN11" i="1"/>
  <c r="CB15" i="1"/>
  <c r="CF15" i="1"/>
  <c r="BJ12" i="1"/>
  <c r="BJ16" i="1" s="1"/>
  <c r="BN12" i="1"/>
  <c r="BJ13" i="1"/>
  <c r="BN13" i="1"/>
  <c r="BZ9" i="1"/>
  <c r="BV9" i="1"/>
  <c r="BU8" i="1"/>
  <c r="BO16" i="1"/>
  <c r="BT10" i="1"/>
  <c r="BP10" i="1"/>
  <c r="BH16" i="1"/>
  <c r="CB14" i="1"/>
  <c r="CF14" i="1"/>
  <c r="CH15" i="1" l="1"/>
  <c r="CL15" i="1"/>
  <c r="CH14" i="1"/>
  <c r="CL14" i="1"/>
  <c r="CB9" i="1"/>
  <c r="CF9" i="1"/>
  <c r="BT11" i="1"/>
  <c r="BP11" i="1"/>
  <c r="BP16" i="1" s="1"/>
  <c r="CA8" i="1"/>
  <c r="BU16" i="1"/>
  <c r="BN16" i="1"/>
  <c r="BT13" i="1"/>
  <c r="BP13" i="1"/>
  <c r="BZ10" i="1"/>
  <c r="BV10" i="1"/>
  <c r="BT12" i="1"/>
  <c r="BP12" i="1"/>
  <c r="BZ8" i="1"/>
  <c r="BV8" i="1"/>
  <c r="CB10" i="1" l="1"/>
  <c r="CF10" i="1"/>
  <c r="BZ13" i="1"/>
  <c r="BV13" i="1"/>
  <c r="BZ11" i="1"/>
  <c r="BV11" i="1"/>
  <c r="BV16" i="1"/>
  <c r="CH9" i="1"/>
  <c r="CL9" i="1"/>
  <c r="BT16" i="1"/>
  <c r="CR14" i="1"/>
  <c r="CT14" i="1" s="1"/>
  <c r="CN14" i="1"/>
  <c r="BZ16" i="1"/>
  <c r="CB16" i="1" s="1"/>
  <c r="CB8" i="1"/>
  <c r="CF8" i="1"/>
  <c r="CR15" i="1"/>
  <c r="CT15" i="1" s="1"/>
  <c r="CN15" i="1"/>
  <c r="BZ12" i="1"/>
  <c r="BV12" i="1"/>
  <c r="CG8" i="1"/>
  <c r="CA16" i="1"/>
  <c r="CR9" i="1" l="1"/>
  <c r="CT9" i="1" s="1"/>
  <c r="CN9" i="1"/>
  <c r="CM8" i="1"/>
  <c r="CG16" i="1"/>
  <c r="CH8" i="1"/>
  <c r="CL8" i="1"/>
  <c r="CB11" i="1"/>
  <c r="CF11" i="1"/>
  <c r="CB13" i="1"/>
  <c r="CF13" i="1"/>
  <c r="CB12" i="1"/>
  <c r="CF12" i="1"/>
  <c r="CH10" i="1"/>
  <c r="CL10" i="1"/>
  <c r="CH11" i="1" l="1"/>
  <c r="CL11" i="1"/>
  <c r="CR8" i="1"/>
  <c r="CN8" i="1"/>
  <c r="CF16" i="1"/>
  <c r="CH13" i="1"/>
  <c r="CL13" i="1"/>
  <c r="CS8" i="1"/>
  <c r="CS16" i="1" s="1"/>
  <c r="CM16" i="1"/>
  <c r="CR10" i="1"/>
  <c r="CT10" i="1" s="1"/>
  <c r="CN10" i="1"/>
  <c r="CH12" i="1"/>
  <c r="CH16" i="1" s="1"/>
  <c r="CL12" i="1"/>
  <c r="CR12" i="1" l="1"/>
  <c r="CT12" i="1" s="1"/>
  <c r="CN12" i="1"/>
  <c r="CT8" i="1"/>
  <c r="CR13" i="1"/>
  <c r="CT13" i="1" s="1"/>
  <c r="CN13" i="1"/>
  <c r="CN16" i="1"/>
  <c r="CR11" i="1"/>
  <c r="CT11" i="1" s="1"/>
  <c r="CN11" i="1"/>
  <c r="CL16" i="1"/>
  <c r="CT16" i="1" l="1"/>
  <c r="CR16" i="1"/>
</calcChain>
</file>

<file path=xl/sharedStrings.xml><?xml version="1.0" encoding="utf-8"?>
<sst xmlns="http://schemas.openxmlformats.org/spreadsheetml/2006/main" count="155" uniqueCount="49">
  <si>
    <r>
      <t xml:space="preserve">                           </t>
    </r>
    <r>
      <rPr>
        <b/>
        <sz val="18"/>
        <color theme="1"/>
        <rFont val="TH SarabunIT๙"/>
        <family val="2"/>
      </rPr>
      <t>แบ่งเป็น ชาย 4,808 ราย และหญิง 5,681 ราย</t>
    </r>
  </si>
  <si>
    <t>หมายเหตุ : ยอดสะสมตั้งแต่วันที่ 12 มิถุนายน 2560 - 21 กุมภาพันธ์ 2561 มีผู้มาตอบแบบสอบถามรวมทั้งสิ้น 10,489 ราย</t>
  </si>
  <si>
    <t>รวม</t>
  </si>
  <si>
    <t>อำเภอสามโก้</t>
  </si>
  <si>
    <t>อำเภอแสวงหา</t>
  </si>
  <si>
    <t>อำเภอไชโย</t>
  </si>
  <si>
    <t>อำเภอป่าโมก</t>
  </si>
  <si>
    <t>อำเภอโพธิ์ทอง</t>
  </si>
  <si>
    <t>อำเภอวิเศษชัยชาญ</t>
  </si>
  <si>
    <t>อำเภอเมืองอ่างทอง</t>
  </si>
  <si>
    <t>จังหวัดอ่างทอง</t>
  </si>
  <si>
    <t>หญิง</t>
  </si>
  <si>
    <t>ชาย</t>
  </si>
  <si>
    <t>ยอดสะสม (คน)</t>
  </si>
  <si>
    <t>19 - 20 ก.พ. 61</t>
  </si>
  <si>
    <t>ครั้งที่ 18
(5 - 16 ก.พ. 61)</t>
  </si>
  <si>
    <r>
      <t xml:space="preserve">ครั้งที่ 1 - 17
</t>
    </r>
    <r>
      <rPr>
        <b/>
        <sz val="12"/>
        <color theme="1"/>
        <rFont val="TH SarabunIT๙"/>
        <family val="2"/>
      </rPr>
      <t>(12 มิ.ย. 60 - 2 ก.พ. 61)</t>
    </r>
  </si>
  <si>
    <r>
      <t xml:space="preserve">ครั้งที่ 17
</t>
    </r>
    <r>
      <rPr>
        <b/>
        <sz val="14"/>
        <color theme="1"/>
        <rFont val="TH SarabunIT๙"/>
        <family val="2"/>
      </rPr>
      <t>(22 ม.ค. - 2 ก.พ. 61)</t>
    </r>
    <r>
      <rPr>
        <b/>
        <sz val="16"/>
        <color theme="1"/>
        <rFont val="TH SarabunIT๙"/>
        <family val="2"/>
      </rPr>
      <t xml:space="preserve"> </t>
    </r>
  </si>
  <si>
    <r>
      <rPr>
        <b/>
        <sz val="16"/>
        <color theme="1"/>
        <rFont val="TH SarabunIT๙"/>
        <family val="2"/>
      </rPr>
      <t>ครั้งที่ 1 - 16</t>
    </r>
    <r>
      <rPr>
        <b/>
        <sz val="14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ม.ย. 6 -19 ม.ค. 61)</t>
    </r>
  </si>
  <si>
    <t>ครั้งที่ 16 
(8 - 19 ม.ค. 61)</t>
  </si>
  <si>
    <t>ครั้งที่ 1 - 15
(12 ม.ย. 60 - 5 ม.ค. 61)</t>
  </si>
  <si>
    <r>
      <t xml:space="preserve">ครั้งที่ 15
</t>
    </r>
    <r>
      <rPr>
        <b/>
        <sz val="13"/>
        <color theme="1"/>
        <rFont val="TH SarabunIT๙"/>
        <family val="2"/>
      </rPr>
      <t xml:space="preserve"> (25 ธ.ค. 60 - 5 ม.ค. 61)</t>
    </r>
  </si>
  <si>
    <t>ครั้งที่ 1 - 14
(12 มิ.ย. - 22 ธ.ค. 60)</t>
  </si>
  <si>
    <t>ครั้งที่ 14 
(12 - 22 ต.ค. 60)</t>
  </si>
  <si>
    <t>ครั้งที่ 1 - 13 
(12 มิย. - 8 ธ.ค. 60)</t>
  </si>
  <si>
    <t>ครั้งที่ 13
(27 พ.ย. - 8 ธ.ค. 60)</t>
  </si>
  <si>
    <t>ครั้งที่ 1 - 12
(12 มิ.ย. - 24 พ.ย. 60)</t>
  </si>
  <si>
    <t>ครั้งที่ 12
(13 - 24 พ.ย. 60)</t>
  </si>
  <si>
    <t>ครั้งที่ 1 - 11
(12 มิ.ย. - 10 พ.ย. 60)</t>
  </si>
  <si>
    <t>ครั้งที่ 11
(30 ต.ค. - 10 พ.ย. 60)</t>
  </si>
  <si>
    <t>ครั้งที่ 1 - 10
(12 มิ.ย. - 27 ต.ค. 60)</t>
  </si>
  <si>
    <t>ครั้งที่ 10 
(16 - 27 ต.ค. 60)</t>
  </si>
  <si>
    <t>ครั้งที่ 1 - 9
(12 มิย. - 27 ต.ค. 60)</t>
  </si>
  <si>
    <t>ครั้งที่ 9 
(2 - 12 ต.ค. 60)</t>
  </si>
  <si>
    <t>ครั้งที่ 1 - 8
(12 มิ.ย. - 29 ก.ย. 60)</t>
  </si>
  <si>
    <t>ครั้งที่ 8
(18 - 29 ก.ย. 60)</t>
  </si>
  <si>
    <t>ครั้งที่ 1 - 7
(12 มิ.ย. - 15 ก.ย. 60)</t>
  </si>
  <si>
    <t>ครั้งที่ 7
(4 - 15 ก.ย. 2560)</t>
  </si>
  <si>
    <t>ครั้งที่ 1 - 6
(12 มิ.ย. - 1 ก.ย. 60)</t>
  </si>
  <si>
    <t>ครั้งที่ 6 
(21 ส.ค.-1 ก.ย. 60)</t>
  </si>
  <si>
    <t>ครั้งที่ 1 - 5
(12 มิ.ย. - 18 ส.ค. 60)</t>
  </si>
  <si>
    <t>ครั้งที่ 5 
(7-18 สิงหาคม 2560)</t>
  </si>
  <si>
    <t>ครั้งที่ 1 - 4
(12 มิ.ย. - 4 ส.ค. 60)</t>
  </si>
  <si>
    <t>ครั้งที่ 4
(24 ก.ค.-4 ส.ค. 60)</t>
  </si>
  <si>
    <t>ครั้งที่ 1 -3
(12 มิ.ย. - 21 ก.ค.60)</t>
  </si>
  <si>
    <t>ครั้งที่ 1 - 3 (12 มิ.ย. - 21 ก.ค.60)</t>
  </si>
  <si>
    <t>ศูนย์ดำรงธรรม</t>
  </si>
  <si>
    <t>ที่</t>
  </si>
  <si>
    <r>
      <t xml:space="preserve">รายงานยอดสะสมระหว่างวันที่ 12 มิถุนายน 2560 </t>
    </r>
    <r>
      <rPr>
        <b/>
        <sz val="26"/>
        <color theme="3" tint="-0.249977111117893"/>
        <rFont val="TH SarabunIT๙"/>
        <family val="2"/>
      </rPr>
      <t>-</t>
    </r>
    <r>
      <rPr>
        <b/>
        <sz val="24"/>
        <color theme="3" tint="-0.249977111117893"/>
        <rFont val="TH SarabunIT๙"/>
        <family val="2"/>
      </rPr>
      <t xml:space="preserve"> 21 กุมภาพันธ์ 2561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</si>
</sst>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D07041E]d\ mmmm\ yyyy;@"/>
  </numFmts>
  <fonts count="2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18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b/>
      <sz val="26"/>
      <color theme="1"/>
      <name val="TH SarabunIT๙"/>
      <family val="2"/>
    </font>
    <font>
      <sz val="18"/>
      <name val="TH SarabunIT๙"/>
      <family val="2"/>
    </font>
    <font>
      <sz val="16"/>
      <color theme="1"/>
      <name val="TH SarabunIT๙"/>
      <family val="2"/>
    </font>
    <font>
      <sz val="20"/>
      <color theme="1"/>
      <name val="TH SarabunIT๙"/>
      <family val="2"/>
    </font>
    <font>
      <b/>
      <sz val="20"/>
      <color theme="1"/>
      <name val="TH SarabunIT๙"/>
      <family val="2"/>
    </font>
    <font>
      <sz val="18"/>
      <color theme="1"/>
      <name val="Tahoma"/>
      <family val="2"/>
      <scheme val="minor"/>
    </font>
    <font>
      <b/>
      <sz val="11"/>
      <color theme="1"/>
      <name val="TH SarabunIT๙"/>
      <family val="2"/>
    </font>
    <font>
      <b/>
      <sz val="12"/>
      <color theme="1"/>
      <name val="TH SarabunIT๙"/>
      <family val="2"/>
    </font>
    <font>
      <sz val="16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3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name val="TH SarabunIT๙"/>
      <family val="2"/>
    </font>
    <font>
      <b/>
      <sz val="24"/>
      <color theme="3" tint="-0.249977111117893"/>
      <name val="TH SarabunIT๙"/>
      <family val="2"/>
    </font>
    <font>
      <b/>
      <sz val="26"/>
      <color theme="3" tint="-0.249977111117893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0" borderId="0" xfId="0" applyAlignment="1"/>
    <xf numFmtId="3" fontId="5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7" xfId="1" applyNumberFormat="1" applyFont="1" applyFill="1" applyBorder="1" applyAlignment="1">
      <alignment horizontal="center" vertical="center"/>
    </xf>
    <xf numFmtId="0" fontId="11" fillId="0" borderId="0" xfId="0" applyFont="1"/>
    <xf numFmtId="16" fontId="10" fillId="0" borderId="0" xfId="0" applyNumberFormat="1" applyFont="1"/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/>
    <xf numFmtId="0" fontId="3" fillId="2" borderId="0" xfId="0" applyFont="1" applyFill="1" applyBorder="1"/>
    <xf numFmtId="0" fontId="3" fillId="2" borderId="12" xfId="0" applyFont="1" applyFill="1" applyBorder="1"/>
    <xf numFmtId="0" fontId="3" fillId="2" borderId="11" xfId="0" applyFont="1" applyFill="1" applyBorder="1" applyAlignment="1"/>
    <xf numFmtId="0" fontId="3" fillId="2" borderId="0" xfId="0" applyFont="1" applyFill="1" applyBorder="1" applyAlignment="1"/>
    <xf numFmtId="0" fontId="3" fillId="2" borderId="12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6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15" fontId="7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87" fontId="6" fillId="2" borderId="9" xfId="0" applyNumberFormat="1" applyFont="1" applyFill="1" applyBorder="1" applyAlignment="1">
      <alignment horizontal="center" vertical="center" wrapText="1"/>
    </xf>
    <xf numFmtId="187" fontId="16" fillId="2" borderId="10" xfId="0" applyNumberFormat="1" applyFont="1" applyFill="1" applyBorder="1" applyAlignment="1">
      <alignment horizontal="center" vertical="center" wrapText="1"/>
    </xf>
    <xf numFmtId="187" fontId="16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87" fontId="6" fillId="2" borderId="10" xfId="0" applyNumberFormat="1" applyFont="1" applyFill="1" applyBorder="1" applyAlignment="1">
      <alignment horizontal="center" vertical="center" wrapText="1"/>
    </xf>
    <xf numFmtId="187" fontId="6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15" fontId="6" fillId="2" borderId="9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15" fontId="5" fillId="2" borderId="9" xfId="0" applyNumberFormat="1" applyFont="1" applyFill="1" applyBorder="1" applyAlignment="1">
      <alignment horizontal="center" vertical="center" wrapText="1"/>
    </xf>
    <xf numFmtId="187" fontId="20" fillId="2" borderId="9" xfId="0" applyNumberFormat="1" applyFont="1" applyFill="1" applyBorder="1" applyAlignment="1">
      <alignment horizontal="center" vertical="center" wrapText="1"/>
    </xf>
    <xf numFmtId="187" fontId="5" fillId="2" borderId="9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15" fontId="3" fillId="2" borderId="9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/>
    <xf numFmtId="0" fontId="0" fillId="2" borderId="2" xfId="0" applyFill="1" applyBorder="1" applyAlignment="1"/>
    <xf numFmtId="0" fontId="0" fillId="2" borderId="1" xfId="0" applyFill="1" applyBorder="1" applyAlignment="1"/>
    <xf numFmtId="0" fontId="4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112</xdr:col>
      <xdr:colOff>358588</xdr:colOff>
      <xdr:row>4</xdr:row>
      <xdr:rowOff>280146</xdr:rowOff>
    </xdr:from>
    <xdr:ext cx="3970742" cy="952500"/>
    <xdr:sp macro="" textlink="">
      <xdr:nvSpPr>
        <xdr:cNvPr id="2" name="สี่เหลี่ยมผืนผ้า 1"/>
        <xdr:cNvSpPr/>
      </xdr:nvSpPr>
      <xdr:spPr>
        <a:xfrm>
          <a:off x="77168188" y="908796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ตอบคำถามของ</a:t>
          </a:r>
        </a:p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นายกรัฐมนตรี ๔ ข้อ  </a:t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oneCellAnchor>
    <xdr:from>
      <xdr:col>0</xdr:col>
      <xdr:colOff>63025</xdr:colOff>
      <xdr:row>0</xdr:row>
      <xdr:rowOff>168446</xdr:rowOff>
    </xdr:from>
    <xdr:ext cx="1313905" cy="1317374"/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25" y="168446"/>
          <a:ext cx="1313905" cy="13173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104</xdr:col>
      <xdr:colOff>292024</xdr:colOff>
      <xdr:row>0</xdr:row>
      <xdr:rowOff>78287</xdr:rowOff>
    </xdr:from>
    <xdr:ext cx="2803405" cy="1250156"/>
    <xdr:sp macro="" textlink="">
      <xdr:nvSpPr>
        <xdr:cNvPr id="4" name="สี่เหลี่ยมผืนผ้า 3"/>
        <xdr:cNvSpPr/>
      </xdr:nvSpPr>
      <xdr:spPr>
        <a:xfrm>
          <a:off x="71615224" y="78287"/>
          <a:ext cx="2803405" cy="1250156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27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รายงานผลการ</a:t>
          </a:r>
          <a:r>
            <a:rPr lang="th-TH" sz="27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ตอบแบบคำถามของ</a:t>
          </a:r>
          <a:endParaRPr lang="en-US" sz="27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/>
          <a:r>
            <a:rPr lang="th-TH" sz="27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นายกรัฐมนตรี ๔ + 6 ข้อ </a:t>
          </a:r>
          <a:endParaRPr lang="th-TH" sz="27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</xdr:col>
      <xdr:colOff>940560</xdr:colOff>
      <xdr:row>0</xdr:row>
      <xdr:rowOff>18212</xdr:rowOff>
    </xdr:from>
    <xdr:ext cx="3970742" cy="952500"/>
    <xdr:sp macro="" textlink="">
      <xdr:nvSpPr>
        <xdr:cNvPr id="5" name="สี่เหลี่ยมผืนผ้า 4"/>
        <xdr:cNvSpPr/>
      </xdr:nvSpPr>
      <xdr:spPr>
        <a:xfrm>
          <a:off x="1369185" y="18212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oneCellAnchor>
    <xdr:from>
      <xdr:col>142</xdr:col>
      <xdr:colOff>548137</xdr:colOff>
      <xdr:row>1</xdr:row>
      <xdr:rowOff>143774</xdr:rowOff>
    </xdr:from>
    <xdr:ext cx="1902424" cy="1350109"/>
    <xdr:pic>
      <xdr:nvPicPr>
        <xdr:cNvPr id="6" name="รูปภาพ 5"/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931737" y="324749"/>
          <a:ext cx="1902424" cy="1350109"/>
        </a:xfrm>
        <a:prstGeom prst="rect">
          <a:avLst/>
        </a:prstGeom>
      </xdr:spPr>
    </xdr:pic>
    <xdr:clientData/>
  </xdr:oneCellAnchor>
  <xdr:oneCellAnchor>
    <xdr:from>
      <xdr:col>1</xdr:col>
      <xdr:colOff>1223472</xdr:colOff>
      <xdr:row>0</xdr:row>
      <xdr:rowOff>125803</xdr:rowOff>
    </xdr:from>
    <xdr:ext cx="2834379" cy="1214436"/>
    <xdr:sp macro="" textlink="">
      <xdr:nvSpPr>
        <xdr:cNvPr id="7" name="สี่เหลี่ยมผืนผ้า 6"/>
        <xdr:cNvSpPr/>
      </xdr:nvSpPr>
      <xdr:spPr>
        <a:xfrm>
          <a:off x="1375872" y="125803"/>
          <a:ext cx="2834379" cy="121443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"พระสมเด็จเกษไชโย หลวงพ่อโตองค์ใหญ่</a:t>
          </a:r>
        </a:p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วีรไทยใจกล้า ตุ๊กตาชาววัง โด่งดังจักสาน</a:t>
          </a:r>
        </a:p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ถิ่นฐานทำกลอง เมืองสองพระนอน"</a:t>
          </a:r>
        </a:p>
      </xdr:txBody>
    </xdr:sp>
    <xdr:clientData/>
  </xdr:oneCellAnchor>
  <xdr:oneCellAnchor>
    <xdr:from>
      <xdr:col>1</xdr:col>
      <xdr:colOff>1927422</xdr:colOff>
      <xdr:row>4</xdr:row>
      <xdr:rowOff>0</xdr:rowOff>
    </xdr:from>
    <xdr:ext cx="3339353" cy="392206"/>
    <xdr:sp macro="" textlink="">
      <xdr:nvSpPr>
        <xdr:cNvPr id="8" name="สี่เหลี่ยมผืนผ้า 7"/>
        <xdr:cNvSpPr/>
      </xdr:nvSpPr>
      <xdr:spPr>
        <a:xfrm>
          <a:off x="1374972" y="723900"/>
          <a:ext cx="3339353" cy="392206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/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oneCellAnchor>
    <xdr:from>
      <xdr:col>100</xdr:col>
      <xdr:colOff>171450</xdr:colOff>
      <xdr:row>0</xdr:row>
      <xdr:rowOff>0</xdr:rowOff>
    </xdr:from>
    <xdr:ext cx="1872558" cy="1279945"/>
    <xdr:pic>
      <xdr:nvPicPr>
        <xdr:cNvPr id="9" name="รูปภาพ 8" descr="F:\สัญลักษณ์-รูปภาพ\11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5" t="9309" r="24978" b="26374"/>
        <a:stretch/>
      </xdr:blipFill>
      <xdr:spPr bwMode="auto">
        <a:xfrm>
          <a:off x="68751450" y="0"/>
          <a:ext cx="1872558" cy="1279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8"/>
  <sheetViews>
    <sheetView tabSelected="1" view="pageBreakPreview" zoomScaleNormal="98" zoomScaleSheetLayoutView="100" zoomScalePageLayoutView="70" workbookViewId="0">
      <selection activeCell="A5" sqref="A5:DF5"/>
    </sheetView>
  </sheetViews>
  <sheetFormatPr defaultColWidth="9" defaultRowHeight="23.25" x14ac:dyDescent="0.35"/>
  <cols>
    <col min="1" max="1" width="2.375" style="1" customWidth="1"/>
    <col min="2" max="2" width="18" style="1" customWidth="1"/>
    <col min="3" max="11" width="5" style="1" hidden="1" customWidth="1"/>
    <col min="12" max="41" width="7.625" style="1" hidden="1" customWidth="1"/>
    <col min="42" max="44" width="8" style="1" hidden="1" customWidth="1"/>
    <col min="45" max="47" width="7.125" style="1" hidden="1" customWidth="1"/>
    <col min="48" max="50" width="7.375" style="1" hidden="1" customWidth="1"/>
    <col min="51" max="53" width="7.125" style="1" hidden="1" customWidth="1"/>
    <col min="54" max="91" width="6.625" style="1" hidden="1" customWidth="1"/>
    <col min="92" max="92" width="8.25" style="1" hidden="1" customWidth="1"/>
    <col min="93" max="95" width="6.625" style="1" hidden="1" customWidth="1"/>
    <col min="96" max="97" width="6.625" style="1" customWidth="1"/>
    <col min="98" max="98" width="7.875" style="1" customWidth="1"/>
    <col min="99" max="109" width="6.625" style="1" customWidth="1"/>
    <col min="110" max="110" width="11.625" style="1" customWidth="1"/>
    <col min="111" max="117" width="7.125" style="1" customWidth="1"/>
    <col min="118" max="16384" width="9" style="1"/>
  </cols>
  <sheetData>
    <row r="1" spans="1:111" x14ac:dyDescent="0.35">
      <c r="A1" s="28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6"/>
    </row>
    <row r="2" spans="1:111" x14ac:dyDescent="0.35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3"/>
    </row>
    <row r="3" spans="1:111" x14ac:dyDescent="0.35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0"/>
    </row>
    <row r="4" spans="1:111" x14ac:dyDescent="0.3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0"/>
    </row>
    <row r="5" spans="1:111" ht="33.75" x14ac:dyDescent="0.5">
      <c r="A5" s="32" t="s">
        <v>48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4"/>
    </row>
    <row r="6" spans="1:111" s="15" customFormat="1" ht="33" customHeight="1" x14ac:dyDescent="0.4">
      <c r="A6" s="35" t="s">
        <v>47</v>
      </c>
      <c r="B6" s="36" t="s">
        <v>46</v>
      </c>
      <c r="C6" s="29" t="s">
        <v>45</v>
      </c>
      <c r="D6" s="38"/>
      <c r="E6" s="38"/>
      <c r="F6" s="38"/>
      <c r="G6" s="38"/>
      <c r="H6" s="38"/>
      <c r="I6" s="38"/>
      <c r="J6" s="38"/>
      <c r="K6" s="39"/>
      <c r="L6" s="44" t="s">
        <v>44</v>
      </c>
      <c r="M6" s="45"/>
      <c r="N6" s="46"/>
      <c r="O6" s="37" t="s">
        <v>43</v>
      </c>
      <c r="P6" s="38"/>
      <c r="Q6" s="39"/>
      <c r="R6" s="29" t="s">
        <v>42</v>
      </c>
      <c r="S6" s="30"/>
      <c r="T6" s="31"/>
      <c r="U6" s="41" t="s">
        <v>41</v>
      </c>
      <c r="V6" s="42"/>
      <c r="W6" s="43"/>
      <c r="X6" s="41" t="s">
        <v>40</v>
      </c>
      <c r="Y6" s="30"/>
      <c r="Z6" s="31"/>
      <c r="AA6" s="41" t="s">
        <v>39</v>
      </c>
      <c r="AB6" s="47"/>
      <c r="AC6" s="48"/>
      <c r="AD6" s="61" t="s">
        <v>38</v>
      </c>
      <c r="AE6" s="50"/>
      <c r="AF6" s="51"/>
      <c r="AG6" s="62" t="s">
        <v>37</v>
      </c>
      <c r="AH6" s="50"/>
      <c r="AI6" s="51"/>
      <c r="AJ6" s="57" t="s">
        <v>36</v>
      </c>
      <c r="AK6" s="67"/>
      <c r="AL6" s="68"/>
      <c r="AM6" s="57" t="s">
        <v>35</v>
      </c>
      <c r="AN6" s="65"/>
      <c r="AO6" s="66"/>
      <c r="AP6" s="57" t="s">
        <v>34</v>
      </c>
      <c r="AQ6" s="30"/>
      <c r="AR6" s="31"/>
      <c r="AS6" s="60" t="s">
        <v>33</v>
      </c>
      <c r="AT6" s="50"/>
      <c r="AU6" s="51"/>
      <c r="AV6" s="57" t="s">
        <v>32</v>
      </c>
      <c r="AW6" s="30"/>
      <c r="AX6" s="31"/>
      <c r="AY6" s="49" t="s">
        <v>31</v>
      </c>
      <c r="AZ6" s="52"/>
      <c r="BA6" s="53"/>
      <c r="BB6" s="49" t="s">
        <v>30</v>
      </c>
      <c r="BC6" s="30"/>
      <c r="BD6" s="31"/>
      <c r="BE6" s="62" t="s">
        <v>29</v>
      </c>
      <c r="BF6" s="42"/>
      <c r="BG6" s="43"/>
      <c r="BH6" s="62" t="s">
        <v>28</v>
      </c>
      <c r="BI6" s="30"/>
      <c r="BJ6" s="31"/>
      <c r="BK6" s="60" t="s">
        <v>27</v>
      </c>
      <c r="BL6" s="78"/>
      <c r="BM6" s="79"/>
      <c r="BN6" s="49" t="s">
        <v>26</v>
      </c>
      <c r="BO6" s="50"/>
      <c r="BP6" s="51"/>
      <c r="BQ6" s="60" t="s">
        <v>25</v>
      </c>
      <c r="BR6" s="50"/>
      <c r="BS6" s="51"/>
      <c r="BT6" s="57" t="s">
        <v>24</v>
      </c>
      <c r="BU6" s="67"/>
      <c r="BV6" s="68"/>
      <c r="BW6" s="60" t="s">
        <v>23</v>
      </c>
      <c r="BX6" s="58"/>
      <c r="BY6" s="59"/>
      <c r="BZ6" s="57" t="s">
        <v>22</v>
      </c>
      <c r="CA6" s="30"/>
      <c r="CB6" s="31"/>
      <c r="CC6" s="60" t="s">
        <v>21</v>
      </c>
      <c r="CD6" s="50"/>
      <c r="CE6" s="51"/>
      <c r="CF6" s="57" t="s">
        <v>20</v>
      </c>
      <c r="CG6" s="30"/>
      <c r="CH6" s="31"/>
      <c r="CI6" s="54" t="s">
        <v>19</v>
      </c>
      <c r="CJ6" s="38"/>
      <c r="CK6" s="39"/>
      <c r="CL6" s="57" t="s">
        <v>18</v>
      </c>
      <c r="CM6" s="30"/>
      <c r="CN6" s="31"/>
      <c r="CO6" s="54" t="s">
        <v>17</v>
      </c>
      <c r="CP6" s="55"/>
      <c r="CQ6" s="56"/>
      <c r="CR6" s="29" t="s">
        <v>16</v>
      </c>
      <c r="CS6" s="30"/>
      <c r="CT6" s="31"/>
      <c r="CU6" s="54" t="s">
        <v>15</v>
      </c>
      <c r="CV6" s="58"/>
      <c r="CW6" s="59"/>
      <c r="CX6" s="54" t="s">
        <v>14</v>
      </c>
      <c r="CY6" s="63"/>
      <c r="CZ6" s="64"/>
      <c r="DA6" s="69">
        <v>22333</v>
      </c>
      <c r="DB6" s="63"/>
      <c r="DC6" s="64"/>
      <c r="DD6" s="40" t="s">
        <v>13</v>
      </c>
      <c r="DE6" s="40"/>
      <c r="DF6" s="40"/>
    </row>
    <row r="7" spans="1:111" s="15" customFormat="1" ht="30" customHeight="1" x14ac:dyDescent="0.4">
      <c r="A7" s="35"/>
      <c r="B7" s="36"/>
      <c r="C7" s="19" t="s">
        <v>12</v>
      </c>
      <c r="D7" s="19" t="s">
        <v>11</v>
      </c>
      <c r="E7" s="19" t="s">
        <v>2</v>
      </c>
      <c r="F7" s="17" t="s">
        <v>12</v>
      </c>
      <c r="G7" s="17" t="s">
        <v>11</v>
      </c>
      <c r="H7" s="17" t="s">
        <v>2</v>
      </c>
      <c r="I7" s="17" t="s">
        <v>12</v>
      </c>
      <c r="J7" s="17" t="s">
        <v>11</v>
      </c>
      <c r="K7" s="17" t="s">
        <v>2</v>
      </c>
      <c r="L7" s="17" t="s">
        <v>12</v>
      </c>
      <c r="M7" s="17" t="s">
        <v>11</v>
      </c>
      <c r="N7" s="17" t="s">
        <v>2</v>
      </c>
      <c r="O7" s="17" t="s">
        <v>12</v>
      </c>
      <c r="P7" s="17" t="s">
        <v>11</v>
      </c>
      <c r="Q7" s="17" t="s">
        <v>2</v>
      </c>
      <c r="R7" s="17" t="s">
        <v>12</v>
      </c>
      <c r="S7" s="17" t="s">
        <v>11</v>
      </c>
      <c r="T7" s="17" t="s">
        <v>2</v>
      </c>
      <c r="U7" s="17" t="s">
        <v>12</v>
      </c>
      <c r="V7" s="17" t="s">
        <v>11</v>
      </c>
      <c r="W7" s="17" t="s">
        <v>2</v>
      </c>
      <c r="X7" s="17" t="s">
        <v>12</v>
      </c>
      <c r="Y7" s="17" t="s">
        <v>11</v>
      </c>
      <c r="Z7" s="17" t="s">
        <v>2</v>
      </c>
      <c r="AA7" s="17" t="s">
        <v>12</v>
      </c>
      <c r="AB7" s="17" t="s">
        <v>11</v>
      </c>
      <c r="AC7" s="17" t="s">
        <v>2</v>
      </c>
      <c r="AD7" s="18" t="s">
        <v>12</v>
      </c>
      <c r="AE7" s="18" t="s">
        <v>11</v>
      </c>
      <c r="AF7" s="18" t="s">
        <v>2</v>
      </c>
      <c r="AG7" s="17" t="s">
        <v>12</v>
      </c>
      <c r="AH7" s="17" t="s">
        <v>11</v>
      </c>
      <c r="AI7" s="17" t="s">
        <v>2</v>
      </c>
      <c r="AJ7" s="17" t="s">
        <v>12</v>
      </c>
      <c r="AK7" s="17" t="s">
        <v>11</v>
      </c>
      <c r="AL7" s="17" t="s">
        <v>2</v>
      </c>
      <c r="AM7" s="17" t="s">
        <v>12</v>
      </c>
      <c r="AN7" s="17" t="s">
        <v>11</v>
      </c>
      <c r="AO7" s="17" t="s">
        <v>2</v>
      </c>
      <c r="AP7" s="17" t="s">
        <v>12</v>
      </c>
      <c r="AQ7" s="17" t="s">
        <v>11</v>
      </c>
      <c r="AR7" s="17" t="s">
        <v>2</v>
      </c>
      <c r="AS7" s="17" t="s">
        <v>12</v>
      </c>
      <c r="AT7" s="17" t="s">
        <v>11</v>
      </c>
      <c r="AU7" s="17" t="s">
        <v>2</v>
      </c>
      <c r="AV7" s="17" t="s">
        <v>12</v>
      </c>
      <c r="AW7" s="17" t="s">
        <v>11</v>
      </c>
      <c r="AX7" s="17" t="s">
        <v>2</v>
      </c>
      <c r="AY7" s="17" t="s">
        <v>12</v>
      </c>
      <c r="AZ7" s="17" t="s">
        <v>11</v>
      </c>
      <c r="BA7" s="17" t="s">
        <v>2</v>
      </c>
      <c r="BB7" s="17" t="s">
        <v>12</v>
      </c>
      <c r="BC7" s="17" t="s">
        <v>11</v>
      </c>
      <c r="BD7" s="17" t="s">
        <v>2</v>
      </c>
      <c r="BE7" s="17" t="s">
        <v>12</v>
      </c>
      <c r="BF7" s="17" t="s">
        <v>11</v>
      </c>
      <c r="BG7" s="17" t="s">
        <v>2</v>
      </c>
      <c r="BH7" s="17" t="s">
        <v>12</v>
      </c>
      <c r="BI7" s="17" t="s">
        <v>11</v>
      </c>
      <c r="BJ7" s="17" t="s">
        <v>2</v>
      </c>
      <c r="BK7" s="17" t="s">
        <v>12</v>
      </c>
      <c r="BL7" s="17" t="s">
        <v>11</v>
      </c>
      <c r="BM7" s="17" t="s">
        <v>2</v>
      </c>
      <c r="BN7" s="17" t="s">
        <v>12</v>
      </c>
      <c r="BO7" s="17" t="s">
        <v>11</v>
      </c>
      <c r="BP7" s="17" t="s">
        <v>2</v>
      </c>
      <c r="BQ7" s="17" t="s">
        <v>12</v>
      </c>
      <c r="BR7" s="17" t="s">
        <v>11</v>
      </c>
      <c r="BS7" s="17" t="s">
        <v>2</v>
      </c>
      <c r="BT7" s="17" t="s">
        <v>12</v>
      </c>
      <c r="BU7" s="17" t="s">
        <v>11</v>
      </c>
      <c r="BV7" s="17" t="s">
        <v>2</v>
      </c>
      <c r="BW7" s="17" t="s">
        <v>12</v>
      </c>
      <c r="BX7" s="17" t="s">
        <v>11</v>
      </c>
      <c r="BY7" s="17" t="s">
        <v>2</v>
      </c>
      <c r="BZ7" s="17" t="s">
        <v>12</v>
      </c>
      <c r="CA7" s="17" t="s">
        <v>11</v>
      </c>
      <c r="CB7" s="17" t="s">
        <v>2</v>
      </c>
      <c r="CC7" s="17" t="s">
        <v>12</v>
      </c>
      <c r="CD7" s="17" t="s">
        <v>11</v>
      </c>
      <c r="CE7" s="17" t="s">
        <v>2</v>
      </c>
      <c r="CF7" s="17" t="s">
        <v>12</v>
      </c>
      <c r="CG7" s="17" t="s">
        <v>11</v>
      </c>
      <c r="CH7" s="17" t="s">
        <v>2</v>
      </c>
      <c r="CI7" s="17" t="s">
        <v>12</v>
      </c>
      <c r="CJ7" s="17" t="s">
        <v>11</v>
      </c>
      <c r="CK7" s="17" t="s">
        <v>2</v>
      </c>
      <c r="CL7" s="17" t="s">
        <v>12</v>
      </c>
      <c r="CM7" s="17" t="s">
        <v>11</v>
      </c>
      <c r="CN7" s="17" t="s">
        <v>2</v>
      </c>
      <c r="CO7" s="17" t="s">
        <v>12</v>
      </c>
      <c r="CP7" s="17" t="s">
        <v>11</v>
      </c>
      <c r="CQ7" s="17" t="s">
        <v>2</v>
      </c>
      <c r="CR7" s="17" t="s">
        <v>12</v>
      </c>
      <c r="CS7" s="17" t="s">
        <v>11</v>
      </c>
      <c r="CT7" s="17" t="s">
        <v>2</v>
      </c>
      <c r="CU7" s="17" t="s">
        <v>12</v>
      </c>
      <c r="CV7" s="17" t="s">
        <v>11</v>
      </c>
      <c r="CW7" s="17" t="s">
        <v>2</v>
      </c>
      <c r="CX7" s="17" t="s">
        <v>12</v>
      </c>
      <c r="CY7" s="17" t="s">
        <v>11</v>
      </c>
      <c r="CZ7" s="17" t="s">
        <v>2</v>
      </c>
      <c r="DA7" s="17" t="s">
        <v>12</v>
      </c>
      <c r="DB7" s="17" t="s">
        <v>11</v>
      </c>
      <c r="DC7" s="17" t="s">
        <v>2</v>
      </c>
      <c r="DD7" s="17" t="s">
        <v>12</v>
      </c>
      <c r="DE7" s="17" t="s">
        <v>11</v>
      </c>
      <c r="DF7" s="17" t="s">
        <v>2</v>
      </c>
      <c r="DG7" s="16"/>
    </row>
    <row r="8" spans="1:111" s="8" customFormat="1" ht="30" customHeight="1" x14ac:dyDescent="0.2">
      <c r="A8" s="4">
        <v>1</v>
      </c>
      <c r="B8" s="12" t="s">
        <v>10</v>
      </c>
      <c r="C8" s="11">
        <v>31</v>
      </c>
      <c r="D8" s="11">
        <v>31</v>
      </c>
      <c r="E8" s="11">
        <f t="shared" ref="E8:E16" si="0">C8+D8</f>
        <v>62</v>
      </c>
      <c r="F8" s="11">
        <f>1+7+2+1+3+4+1+3+7+9</f>
        <v>38</v>
      </c>
      <c r="G8" s="11">
        <f>2+7+2+5+3+1+5+7+6+5</f>
        <v>43</v>
      </c>
      <c r="H8" s="11">
        <f t="shared" ref="H8:H16" si="1">F8+G8</f>
        <v>81</v>
      </c>
      <c r="I8" s="11">
        <f>0+7+4+3+3+15+17+10+2+8</f>
        <v>69</v>
      </c>
      <c r="J8" s="11">
        <f>0+6+9+4+7+14+11+22+8+6</f>
        <v>87</v>
      </c>
      <c r="K8" s="11">
        <f t="shared" ref="K8:K16" si="2">I8+J8</f>
        <v>156</v>
      </c>
      <c r="L8" s="11">
        <f t="shared" ref="L8:L16" si="3">C8+F8+I8</f>
        <v>138</v>
      </c>
      <c r="M8" s="11">
        <f t="shared" ref="M8:M16" si="4">D8+G8+J8</f>
        <v>161</v>
      </c>
      <c r="N8" s="11">
        <f t="shared" ref="N8:N16" si="5">E8+H8+K8</f>
        <v>299</v>
      </c>
      <c r="O8" s="11">
        <f>4+1+6+1+3+5+8+6+5</f>
        <v>39</v>
      </c>
      <c r="P8" s="11">
        <f>9+19+11+5+14+7+2+5+3</f>
        <v>75</v>
      </c>
      <c r="Q8" s="11">
        <f t="shared" ref="Q8:Q16" si="6">O8+P8</f>
        <v>114</v>
      </c>
      <c r="R8" s="11">
        <f t="shared" ref="R8:S15" si="7">L8+O8</f>
        <v>177</v>
      </c>
      <c r="S8" s="11">
        <f t="shared" si="7"/>
        <v>236</v>
      </c>
      <c r="T8" s="11">
        <f t="shared" ref="T8:T16" si="8">R8+S8</f>
        <v>413</v>
      </c>
      <c r="U8" s="9">
        <f>0+10+12+4+2+5+5+1+5</f>
        <v>44</v>
      </c>
      <c r="V8" s="9">
        <f>18+1+3+3+5+10+10+7</f>
        <v>57</v>
      </c>
      <c r="W8" s="9">
        <f t="shared" ref="W8:W16" si="9">U8+V8</f>
        <v>101</v>
      </c>
      <c r="X8" s="9">
        <f t="shared" ref="X8:Y15" si="10">R8+U8</f>
        <v>221</v>
      </c>
      <c r="Y8" s="9">
        <f t="shared" si="10"/>
        <v>293</v>
      </c>
      <c r="Z8" s="9">
        <f t="shared" ref="Z8:Z16" si="11">X8+Y8</f>
        <v>514</v>
      </c>
      <c r="AA8" s="9">
        <f>7+10+16+4+5+10+10+2+2+10</f>
        <v>76</v>
      </c>
      <c r="AB8" s="9">
        <f>8+10+10+6+20+15+10+10+10+20</f>
        <v>119</v>
      </c>
      <c r="AC8" s="9">
        <f t="shared" ref="AC8:AC15" si="12">AA8+AB8</f>
        <v>195</v>
      </c>
      <c r="AD8" s="10">
        <f t="shared" ref="AD8:AE15" si="13">X8+AA8</f>
        <v>297</v>
      </c>
      <c r="AE8" s="10">
        <f t="shared" si="13"/>
        <v>412</v>
      </c>
      <c r="AF8" s="10">
        <f>AD8+AE8</f>
        <v>709</v>
      </c>
      <c r="AG8" s="9">
        <f>6+5+5+5+5+2+2+2+2+3</f>
        <v>37</v>
      </c>
      <c r="AH8" s="9">
        <f>4+5+1+2+2+2+2+2+1+2</f>
        <v>23</v>
      </c>
      <c r="AI8" s="9">
        <f t="shared" ref="AI8:AI15" si="14">AG8+AH8</f>
        <v>60</v>
      </c>
      <c r="AJ8" s="9">
        <f t="shared" ref="AJ8:AK15" si="15">AD8+AG8</f>
        <v>334</v>
      </c>
      <c r="AK8" s="9">
        <f t="shared" si="15"/>
        <v>435</v>
      </c>
      <c r="AL8" s="9">
        <f t="shared" ref="AL8:AL16" si="16">AJ8+AK8</f>
        <v>769</v>
      </c>
      <c r="AM8" s="9">
        <f>1+1+5+0+2+2+1</f>
        <v>12</v>
      </c>
      <c r="AN8" s="9">
        <f>2+1+7+10+6+5+10+6+10+9</f>
        <v>66</v>
      </c>
      <c r="AO8" s="9">
        <f t="shared" ref="AO8:AO15" si="17">AM8+AN8</f>
        <v>78</v>
      </c>
      <c r="AP8" s="9">
        <f t="shared" ref="AP8:AQ15" si="18">AJ8+AM8</f>
        <v>346</v>
      </c>
      <c r="AQ8" s="9">
        <f t="shared" si="18"/>
        <v>501</v>
      </c>
      <c r="AR8" s="9">
        <f t="shared" ref="AR8:AR16" si="19">AP8+AQ8</f>
        <v>847</v>
      </c>
      <c r="AS8" s="9">
        <f>1+2+4+5+3</f>
        <v>15</v>
      </c>
      <c r="AT8" s="9">
        <f>4+3+4+4+6+2+2+3+2</f>
        <v>30</v>
      </c>
      <c r="AU8" s="9">
        <f>AS8+AT8</f>
        <v>45</v>
      </c>
      <c r="AV8" s="9">
        <f t="shared" ref="AV8:AW15" si="20">AP8+AS8</f>
        <v>361</v>
      </c>
      <c r="AW8" s="9">
        <f t="shared" si="20"/>
        <v>531</v>
      </c>
      <c r="AX8" s="9">
        <f t="shared" ref="AX8:AX16" si="21">SUM(AV8:AW8)</f>
        <v>892</v>
      </c>
      <c r="AY8" s="9">
        <f>2+3+2+3+7+3+2+2</f>
        <v>24</v>
      </c>
      <c r="AZ8" s="9">
        <f>4+2+6+2+3+3+2+2</f>
        <v>24</v>
      </c>
      <c r="BA8" s="9">
        <f t="shared" ref="BA8:BA15" si="22">AY8+AZ8</f>
        <v>48</v>
      </c>
      <c r="BB8" s="9">
        <f t="shared" ref="BB8:BC15" si="23">AV8+AY8</f>
        <v>385</v>
      </c>
      <c r="BC8" s="9">
        <f t="shared" si="23"/>
        <v>555</v>
      </c>
      <c r="BD8" s="9">
        <f t="shared" ref="BD8:BD16" si="24">BB8+BC8</f>
        <v>940</v>
      </c>
      <c r="BE8" s="9">
        <f>3+0+1+1</f>
        <v>5</v>
      </c>
      <c r="BF8" s="9">
        <f>7+1+1+3+2+2</f>
        <v>16</v>
      </c>
      <c r="BG8" s="9">
        <f t="shared" ref="BG8:BG15" si="25">BE8+BF8</f>
        <v>21</v>
      </c>
      <c r="BH8" s="9">
        <f t="shared" ref="BH8:BI15" si="26">BB8+BE8</f>
        <v>390</v>
      </c>
      <c r="BI8" s="9">
        <f t="shared" si="26"/>
        <v>571</v>
      </c>
      <c r="BJ8" s="9">
        <f t="shared" ref="BJ8:BJ15" si="27">BH8+BI8</f>
        <v>961</v>
      </c>
      <c r="BK8" s="14">
        <f>1+8+5+8+7+8+10+4+4+6</f>
        <v>61</v>
      </c>
      <c r="BL8" s="9">
        <f>7+5+7+12+10+4+4+4+4+6</f>
        <v>63</v>
      </c>
      <c r="BM8" s="9">
        <f t="shared" ref="BM8:BM15" si="28">BK8+BL8</f>
        <v>124</v>
      </c>
      <c r="BN8" s="13">
        <f t="shared" ref="BN8:BO15" si="29">BH8+BK8</f>
        <v>451</v>
      </c>
      <c r="BO8" s="9">
        <f t="shared" si="29"/>
        <v>634</v>
      </c>
      <c r="BP8" s="13">
        <f t="shared" ref="BP8:BP15" si="30">BN8+BO8</f>
        <v>1085</v>
      </c>
      <c r="BQ8" s="9">
        <f>5+4+0+4+2+3+1</f>
        <v>19</v>
      </c>
      <c r="BR8" s="9">
        <f>5+7+4+7+4+2+2+4+2</f>
        <v>37</v>
      </c>
      <c r="BS8" s="9">
        <f t="shared" ref="BS8:BS15" si="31">BQ8+BR8</f>
        <v>56</v>
      </c>
      <c r="BT8" s="13">
        <f t="shared" ref="BT8:BU15" si="32">BN8+BQ8</f>
        <v>470</v>
      </c>
      <c r="BU8" s="9">
        <f t="shared" si="32"/>
        <v>671</v>
      </c>
      <c r="BV8" s="9">
        <f t="shared" ref="BV8:BV15" si="33">BT8+BU8</f>
        <v>1141</v>
      </c>
      <c r="BW8" s="9">
        <f>2+0+1+1+1+0+1+2+1</f>
        <v>9</v>
      </c>
      <c r="BX8" s="9">
        <f>2+5+1+4+3+3+10+5+9</f>
        <v>42</v>
      </c>
      <c r="BY8" s="9">
        <f t="shared" ref="BY8:BY15" si="34">BW8+BX8</f>
        <v>51</v>
      </c>
      <c r="BZ8" s="13">
        <f t="shared" ref="BZ8:CA15" si="35">BT8+BW8</f>
        <v>479</v>
      </c>
      <c r="CA8" s="9">
        <f t="shared" si="35"/>
        <v>713</v>
      </c>
      <c r="CB8" s="9">
        <f t="shared" ref="CB8:CB16" si="36">BZ8+CA8</f>
        <v>1192</v>
      </c>
      <c r="CC8" s="9">
        <f>2+0+1+2</f>
        <v>5</v>
      </c>
      <c r="CD8" s="9">
        <f>7+10+2+2+1+2+4+3</f>
        <v>31</v>
      </c>
      <c r="CE8" s="9">
        <f t="shared" ref="CE8:CE15" si="37">CC8+CD8</f>
        <v>36</v>
      </c>
      <c r="CF8" s="13">
        <f t="shared" ref="CF8:CG15" si="38">BZ8+CC8</f>
        <v>484</v>
      </c>
      <c r="CG8" s="9">
        <f t="shared" si="38"/>
        <v>744</v>
      </c>
      <c r="CH8" s="9">
        <f t="shared" ref="CH8:CH15" si="39">CF8+CG8</f>
        <v>1228</v>
      </c>
      <c r="CI8" s="9">
        <f>0+2+2+2</f>
        <v>6</v>
      </c>
      <c r="CJ8" s="9">
        <f>1+1+1+3+1+1</f>
        <v>8</v>
      </c>
      <c r="CK8" s="9">
        <f t="shared" ref="CK8:CK15" si="40">CI8+CJ8</f>
        <v>14</v>
      </c>
      <c r="CL8" s="13">
        <f t="shared" ref="CL8:CM15" si="41">CF8+CI8</f>
        <v>490</v>
      </c>
      <c r="CM8" s="9">
        <f t="shared" si="41"/>
        <v>752</v>
      </c>
      <c r="CN8" s="9">
        <f t="shared" ref="CN8:CN15" si="42">CL8+CM8</f>
        <v>1242</v>
      </c>
      <c r="CO8" s="9">
        <f>2+1+2+2+2+2+0+2</f>
        <v>13</v>
      </c>
      <c r="CP8" s="9">
        <f>1+3+1+2+1+1</f>
        <v>9</v>
      </c>
      <c r="CQ8" s="9">
        <f t="shared" ref="CQ8:CQ15" si="43">CO8+CP8</f>
        <v>22</v>
      </c>
      <c r="CR8" s="13">
        <f t="shared" ref="CR8:CS15" si="44">CL8+CO8</f>
        <v>503</v>
      </c>
      <c r="CS8" s="9">
        <f t="shared" si="44"/>
        <v>761</v>
      </c>
      <c r="CT8" s="9">
        <f t="shared" ref="CT8:CT15" si="45">CR8+CS8</f>
        <v>1264</v>
      </c>
      <c r="CU8" s="9">
        <f>0+1+1+4+3+1+3</f>
        <v>13</v>
      </c>
      <c r="CV8" s="9">
        <f>0+1+6+4+4+5+5+5+4</f>
        <v>34</v>
      </c>
      <c r="CW8" s="9">
        <f t="shared" ref="CW8:CW15" si="46">CU8+CV8</f>
        <v>47</v>
      </c>
      <c r="CX8" s="9">
        <f>2+3</f>
        <v>5</v>
      </c>
      <c r="CY8" s="9">
        <f>3+5</f>
        <v>8</v>
      </c>
      <c r="CZ8" s="9">
        <f t="shared" ref="CZ8:CZ15" si="47">CX8+CY8</f>
        <v>13</v>
      </c>
      <c r="DA8" s="9">
        <v>2</v>
      </c>
      <c r="DB8" s="9">
        <v>0</v>
      </c>
      <c r="DC8" s="9">
        <f t="shared" ref="DC8:DC15" si="48">DA8+DB8</f>
        <v>2</v>
      </c>
      <c r="DD8" s="13">
        <f t="shared" ref="DD8:DD15" si="49">C8+F8+I8+O8+U8+AA8+AG8+AY8+AM8+AS8+BE8+BK8+BQ8+BW8+CC8+CI8+CO8+CU8+CX8+DA8</f>
        <v>523</v>
      </c>
      <c r="DE8" s="9">
        <f>D8+G8+J8+P8+V8+AB8+AH8+AZ8+AN8+AT8+BF8+BL8+BR8+BX8+CD86+CJ8+CD8+CP8+CV8+CY8+DB8</f>
        <v>803</v>
      </c>
      <c r="DF8" s="13">
        <f t="shared" ref="DF8:DF16" si="50">DD8+DE8</f>
        <v>1326</v>
      </c>
    </row>
    <row r="9" spans="1:111" s="8" customFormat="1" ht="30" customHeight="1" x14ac:dyDescent="0.2">
      <c r="A9" s="4">
        <v>2</v>
      </c>
      <c r="B9" s="12" t="s">
        <v>9</v>
      </c>
      <c r="C9" s="11">
        <v>3</v>
      </c>
      <c r="D9" s="11">
        <v>1</v>
      </c>
      <c r="E9" s="11">
        <f t="shared" si="0"/>
        <v>4</v>
      </c>
      <c r="F9" s="11">
        <f>6+7+3</f>
        <v>16</v>
      </c>
      <c r="G9" s="11">
        <f>5+3+4</f>
        <v>12</v>
      </c>
      <c r="H9" s="11">
        <f t="shared" si="1"/>
        <v>28</v>
      </c>
      <c r="I9" s="11">
        <f>0+4+2+8+1+7+1+4+1+4</f>
        <v>32</v>
      </c>
      <c r="J9" s="11">
        <f>0+1+3+2+6+3+6+4+5+5</f>
        <v>35</v>
      </c>
      <c r="K9" s="11">
        <f t="shared" si="2"/>
        <v>67</v>
      </c>
      <c r="L9" s="11">
        <f t="shared" si="3"/>
        <v>51</v>
      </c>
      <c r="M9" s="11">
        <f t="shared" si="4"/>
        <v>48</v>
      </c>
      <c r="N9" s="11">
        <f t="shared" si="5"/>
        <v>99</v>
      </c>
      <c r="O9" s="11">
        <f>2+1+2+6+6+9+4+7+11</f>
        <v>48</v>
      </c>
      <c r="P9" s="11">
        <f>4+4+4+4+9+11+11+13+14</f>
        <v>74</v>
      </c>
      <c r="Q9" s="11">
        <f t="shared" si="6"/>
        <v>122</v>
      </c>
      <c r="R9" s="11">
        <f t="shared" si="7"/>
        <v>99</v>
      </c>
      <c r="S9" s="11">
        <f t="shared" si="7"/>
        <v>122</v>
      </c>
      <c r="T9" s="11">
        <f t="shared" si="8"/>
        <v>221</v>
      </c>
      <c r="U9" s="9">
        <f>7+6+11+12+9+7+5+8+6</f>
        <v>71</v>
      </c>
      <c r="V9" s="9">
        <f>15+18+11+8+12+11+11+7+10</f>
        <v>103</v>
      </c>
      <c r="W9" s="9">
        <f t="shared" si="9"/>
        <v>174</v>
      </c>
      <c r="X9" s="9">
        <f t="shared" si="10"/>
        <v>170</v>
      </c>
      <c r="Y9" s="9">
        <f t="shared" si="10"/>
        <v>225</v>
      </c>
      <c r="Z9" s="9">
        <f t="shared" si="11"/>
        <v>395</v>
      </c>
      <c r="AA9" s="9">
        <f>6+9+2+5+6+3+6+4+5+3</f>
        <v>49</v>
      </c>
      <c r="AB9" s="9">
        <f>9+7+9+8+6+7+4+6+4+5</f>
        <v>65</v>
      </c>
      <c r="AC9" s="9">
        <f t="shared" si="12"/>
        <v>114</v>
      </c>
      <c r="AD9" s="10">
        <f t="shared" si="13"/>
        <v>219</v>
      </c>
      <c r="AE9" s="10">
        <f t="shared" si="13"/>
        <v>290</v>
      </c>
      <c r="AF9" s="10">
        <f>AD9+AE9</f>
        <v>509</v>
      </c>
      <c r="AG9" s="9">
        <f>4+2+3+2+4+5+3+5+3+4</f>
        <v>35</v>
      </c>
      <c r="AH9" s="9">
        <f>3+6+7+5+4+4+6+5+6+4</f>
        <v>50</v>
      </c>
      <c r="AI9" s="9">
        <f t="shared" si="14"/>
        <v>85</v>
      </c>
      <c r="AJ9" s="9">
        <f t="shared" si="15"/>
        <v>254</v>
      </c>
      <c r="AK9" s="9">
        <f t="shared" si="15"/>
        <v>340</v>
      </c>
      <c r="AL9" s="9">
        <f t="shared" si="16"/>
        <v>594</v>
      </c>
      <c r="AM9" s="9">
        <f>3+0+6+1+1+2+2+1+5</f>
        <v>21</v>
      </c>
      <c r="AN9" s="9">
        <f>3+0+4+4+6+3+4+5+2</f>
        <v>31</v>
      </c>
      <c r="AO9" s="9">
        <f t="shared" si="17"/>
        <v>52</v>
      </c>
      <c r="AP9" s="9">
        <f t="shared" si="18"/>
        <v>275</v>
      </c>
      <c r="AQ9" s="9">
        <f t="shared" si="18"/>
        <v>371</v>
      </c>
      <c r="AR9" s="9">
        <f t="shared" si="19"/>
        <v>646</v>
      </c>
      <c r="AS9" s="9">
        <f>2+4+1+3+6+3+3+5+4</f>
        <v>31</v>
      </c>
      <c r="AT9" s="9">
        <f>8+5+6+6+4+7+13+5+5</f>
        <v>59</v>
      </c>
      <c r="AU9" s="9">
        <f>AS9+AT9</f>
        <v>90</v>
      </c>
      <c r="AV9" s="9">
        <f t="shared" si="20"/>
        <v>306</v>
      </c>
      <c r="AW9" s="9">
        <f t="shared" si="20"/>
        <v>430</v>
      </c>
      <c r="AX9" s="9">
        <f t="shared" si="21"/>
        <v>736</v>
      </c>
      <c r="AY9" s="9">
        <f>4+4+6+5+2+5+5+1</f>
        <v>32</v>
      </c>
      <c r="AZ9" s="9">
        <f>6+6+4+5+8+5+5+12</f>
        <v>51</v>
      </c>
      <c r="BA9" s="9">
        <f t="shared" si="22"/>
        <v>83</v>
      </c>
      <c r="BB9" s="9">
        <f t="shared" si="23"/>
        <v>338</v>
      </c>
      <c r="BC9" s="9">
        <f t="shared" si="23"/>
        <v>481</v>
      </c>
      <c r="BD9" s="9">
        <f t="shared" si="24"/>
        <v>819</v>
      </c>
      <c r="BE9" s="9">
        <f>5+1+3+4+3+0+2+3+2+3</f>
        <v>26</v>
      </c>
      <c r="BF9" s="9">
        <f>2+4+2+1+2+3+5+1</f>
        <v>20</v>
      </c>
      <c r="BG9" s="9">
        <f t="shared" si="25"/>
        <v>46</v>
      </c>
      <c r="BH9" s="9">
        <f t="shared" si="26"/>
        <v>364</v>
      </c>
      <c r="BI9" s="9">
        <f t="shared" si="26"/>
        <v>501</v>
      </c>
      <c r="BJ9" s="9">
        <f t="shared" si="27"/>
        <v>865</v>
      </c>
      <c r="BK9" s="9">
        <f>2+1+1+1+1+1+1+1+1</f>
        <v>10</v>
      </c>
      <c r="BL9" s="9">
        <f>2+1+1</f>
        <v>4</v>
      </c>
      <c r="BM9" s="9">
        <f t="shared" si="28"/>
        <v>14</v>
      </c>
      <c r="BN9" s="9">
        <f t="shared" si="29"/>
        <v>374</v>
      </c>
      <c r="BO9" s="9">
        <f t="shared" si="29"/>
        <v>505</v>
      </c>
      <c r="BP9" s="9">
        <f t="shared" si="30"/>
        <v>879</v>
      </c>
      <c r="BQ9" s="9">
        <f>0+1+1+1+2+5+5</f>
        <v>15</v>
      </c>
      <c r="BR9" s="9">
        <f>1+0+1+3+5</f>
        <v>10</v>
      </c>
      <c r="BS9" s="9">
        <f t="shared" si="31"/>
        <v>25</v>
      </c>
      <c r="BT9" s="9">
        <f t="shared" si="32"/>
        <v>389</v>
      </c>
      <c r="BU9" s="9">
        <f t="shared" si="32"/>
        <v>515</v>
      </c>
      <c r="BV9" s="9">
        <f t="shared" si="33"/>
        <v>904</v>
      </c>
      <c r="BW9" s="9">
        <f>4+2+5+4+7+2+5+7+5</f>
        <v>41</v>
      </c>
      <c r="BX9" s="9">
        <f>4+3+3+6+3+10+3+3+5</f>
        <v>40</v>
      </c>
      <c r="BY9" s="9">
        <f t="shared" si="34"/>
        <v>81</v>
      </c>
      <c r="BZ9" s="9">
        <f t="shared" si="35"/>
        <v>430</v>
      </c>
      <c r="CA9" s="9">
        <f t="shared" si="35"/>
        <v>555</v>
      </c>
      <c r="CB9" s="9">
        <f t="shared" si="36"/>
        <v>985</v>
      </c>
      <c r="CC9" s="9">
        <f>4+4+7+5+3+4+4+4</f>
        <v>35</v>
      </c>
      <c r="CD9" s="9">
        <f>5+7+3+6+6+6+6+6</f>
        <v>45</v>
      </c>
      <c r="CE9" s="9">
        <f t="shared" si="37"/>
        <v>80</v>
      </c>
      <c r="CF9" s="9">
        <f t="shared" si="38"/>
        <v>465</v>
      </c>
      <c r="CG9" s="9">
        <f t="shared" si="38"/>
        <v>600</v>
      </c>
      <c r="CH9" s="9">
        <f t="shared" si="39"/>
        <v>1065</v>
      </c>
      <c r="CI9" s="9">
        <f>3+2+3+2+1+1+4+3+2+3</f>
        <v>24</v>
      </c>
      <c r="CJ9" s="9">
        <f>2+4+2+4+4+4+1+2+2+2</f>
        <v>27</v>
      </c>
      <c r="CK9" s="9">
        <f t="shared" si="40"/>
        <v>51</v>
      </c>
      <c r="CL9" s="9">
        <f t="shared" si="41"/>
        <v>489</v>
      </c>
      <c r="CM9" s="9">
        <f t="shared" si="41"/>
        <v>627</v>
      </c>
      <c r="CN9" s="9">
        <f t="shared" si="42"/>
        <v>1116</v>
      </c>
      <c r="CO9" s="9">
        <f>0+2+3+1+2+5+3+1</f>
        <v>17</v>
      </c>
      <c r="CP9" s="9">
        <f>4+2+2+3+3+2+1+4</f>
        <v>21</v>
      </c>
      <c r="CQ9" s="9">
        <f t="shared" si="43"/>
        <v>38</v>
      </c>
      <c r="CR9" s="9">
        <f t="shared" si="44"/>
        <v>506</v>
      </c>
      <c r="CS9" s="9">
        <f t="shared" si="44"/>
        <v>648</v>
      </c>
      <c r="CT9" s="9">
        <f t="shared" si="45"/>
        <v>1154</v>
      </c>
      <c r="CU9" s="9">
        <f>0+2+2+3+2</f>
        <v>9</v>
      </c>
      <c r="CV9" s="9">
        <f>0+3+3+4+1+3+0+1+2</f>
        <v>17</v>
      </c>
      <c r="CW9" s="9">
        <f t="shared" si="46"/>
        <v>26</v>
      </c>
      <c r="CX9" s="9">
        <f>1+2</f>
        <v>3</v>
      </c>
      <c r="CY9" s="9">
        <f>1+0</f>
        <v>1</v>
      </c>
      <c r="CZ9" s="9">
        <f t="shared" si="47"/>
        <v>4</v>
      </c>
      <c r="DA9" s="9">
        <v>1</v>
      </c>
      <c r="DB9" s="9">
        <v>0</v>
      </c>
      <c r="DC9" s="9">
        <f t="shared" si="48"/>
        <v>1</v>
      </c>
      <c r="DD9" s="9">
        <f t="shared" si="49"/>
        <v>519</v>
      </c>
      <c r="DE9" s="9">
        <f t="shared" ref="DE9:DE15" si="51">D9+G9+J9+P9+V9+AB9+AH9+AZ9+AN9+AT9+BF9+BL9+BR9+BX9+CD9+CJ9+CP9+CV9+CY9+DB9</f>
        <v>666</v>
      </c>
      <c r="DF9" s="9">
        <f t="shared" si="50"/>
        <v>1185</v>
      </c>
    </row>
    <row r="10" spans="1:111" s="8" customFormat="1" ht="30" customHeight="1" x14ac:dyDescent="0.2">
      <c r="A10" s="4">
        <v>3</v>
      </c>
      <c r="B10" s="12" t="s">
        <v>8</v>
      </c>
      <c r="C10" s="11">
        <v>4</v>
      </c>
      <c r="D10" s="11">
        <v>2</v>
      </c>
      <c r="E10" s="11">
        <f t="shared" si="0"/>
        <v>6</v>
      </c>
      <c r="F10" s="11">
        <f>7+20+3+3</f>
        <v>33</v>
      </c>
      <c r="G10" s="11">
        <f>17+14+10+2</f>
        <v>43</v>
      </c>
      <c r="H10" s="11">
        <f t="shared" si="1"/>
        <v>76</v>
      </c>
      <c r="I10" s="11">
        <f>0+10+5+5+3+6+3+1+10+6</f>
        <v>49</v>
      </c>
      <c r="J10" s="11">
        <f>0+6+6+8+1+1+9+23</f>
        <v>54</v>
      </c>
      <c r="K10" s="11">
        <f t="shared" si="2"/>
        <v>103</v>
      </c>
      <c r="L10" s="11">
        <f t="shared" si="3"/>
        <v>86</v>
      </c>
      <c r="M10" s="11">
        <f t="shared" si="4"/>
        <v>99</v>
      </c>
      <c r="N10" s="11">
        <f t="shared" si="5"/>
        <v>185</v>
      </c>
      <c r="O10" s="11">
        <f>7+9+9+6+3+6+15+18+8</f>
        <v>81</v>
      </c>
      <c r="P10" s="11">
        <f>16+12+6+9+19+7+2+1+14</f>
        <v>86</v>
      </c>
      <c r="Q10" s="11">
        <f t="shared" si="6"/>
        <v>167</v>
      </c>
      <c r="R10" s="11">
        <f t="shared" si="7"/>
        <v>167</v>
      </c>
      <c r="S10" s="11">
        <f t="shared" si="7"/>
        <v>185</v>
      </c>
      <c r="T10" s="11">
        <f t="shared" si="8"/>
        <v>352</v>
      </c>
      <c r="U10" s="9">
        <f>20+4+12+18+10+1+2+3</f>
        <v>70</v>
      </c>
      <c r="V10" s="9">
        <f>2+17+9+1+3+8+5+6</f>
        <v>51</v>
      </c>
      <c r="W10" s="9">
        <f t="shared" si="9"/>
        <v>121</v>
      </c>
      <c r="X10" s="9">
        <f t="shared" si="10"/>
        <v>237</v>
      </c>
      <c r="Y10" s="9">
        <f t="shared" si="10"/>
        <v>236</v>
      </c>
      <c r="Z10" s="9">
        <f t="shared" si="11"/>
        <v>473</v>
      </c>
      <c r="AA10" s="9">
        <f>9+20+10+21</f>
        <v>60</v>
      </c>
      <c r="AB10" s="9">
        <f>6+20+4+0</f>
        <v>30</v>
      </c>
      <c r="AC10" s="9">
        <f t="shared" si="12"/>
        <v>90</v>
      </c>
      <c r="AD10" s="10">
        <f t="shared" si="13"/>
        <v>297</v>
      </c>
      <c r="AE10" s="10">
        <f t="shared" si="13"/>
        <v>266</v>
      </c>
      <c r="AF10" s="10">
        <f t="shared" ref="AF10:AF15" si="52">AE10+AD10</f>
        <v>563</v>
      </c>
      <c r="AG10" s="9">
        <f>6+6+12+6+19+23+17+23+31+23</f>
        <v>166</v>
      </c>
      <c r="AH10" s="9">
        <f>0+7+5+5+20+18+32+30+25+21</f>
        <v>163</v>
      </c>
      <c r="AI10" s="9">
        <f t="shared" si="14"/>
        <v>329</v>
      </c>
      <c r="AJ10" s="9">
        <f t="shared" si="15"/>
        <v>463</v>
      </c>
      <c r="AK10" s="9">
        <f t="shared" si="15"/>
        <v>429</v>
      </c>
      <c r="AL10" s="9">
        <f t="shared" si="16"/>
        <v>892</v>
      </c>
      <c r="AM10" s="9">
        <f>10+6+5+2+3+6+6+2+6+4</f>
        <v>50</v>
      </c>
      <c r="AN10" s="9">
        <f>11+5+5+4+4+1+3+5+2+3</f>
        <v>43</v>
      </c>
      <c r="AO10" s="9">
        <f t="shared" si="17"/>
        <v>93</v>
      </c>
      <c r="AP10" s="9">
        <f t="shared" si="18"/>
        <v>513</v>
      </c>
      <c r="AQ10" s="9">
        <f t="shared" si="18"/>
        <v>472</v>
      </c>
      <c r="AR10" s="9">
        <f t="shared" si="19"/>
        <v>985</v>
      </c>
      <c r="AS10" s="9">
        <f>6+6+2+2+2+2+1+1</f>
        <v>22</v>
      </c>
      <c r="AT10" s="9">
        <f>5+1+4+4+3+1+2+2</f>
        <v>22</v>
      </c>
      <c r="AU10" s="9">
        <f t="shared" ref="AU10:AU15" si="53">AT10+AS10</f>
        <v>44</v>
      </c>
      <c r="AV10" s="9">
        <f t="shared" si="20"/>
        <v>535</v>
      </c>
      <c r="AW10" s="9">
        <f t="shared" si="20"/>
        <v>494</v>
      </c>
      <c r="AX10" s="9">
        <f t="shared" si="21"/>
        <v>1029</v>
      </c>
      <c r="AY10" s="9">
        <f>1+1+0+0</f>
        <v>2</v>
      </c>
      <c r="AZ10" s="9">
        <f>2+1+0+0</f>
        <v>3</v>
      </c>
      <c r="BA10" s="9">
        <f t="shared" si="22"/>
        <v>5</v>
      </c>
      <c r="BB10" s="9">
        <f t="shared" si="23"/>
        <v>537</v>
      </c>
      <c r="BC10" s="9">
        <f t="shared" si="23"/>
        <v>497</v>
      </c>
      <c r="BD10" s="9">
        <f t="shared" si="24"/>
        <v>1034</v>
      </c>
      <c r="BE10" s="9">
        <f>3+6+0+3</f>
        <v>12</v>
      </c>
      <c r="BF10" s="9">
        <f>0+1+4+0+0</f>
        <v>5</v>
      </c>
      <c r="BG10" s="9">
        <f t="shared" si="25"/>
        <v>17</v>
      </c>
      <c r="BH10" s="9">
        <f t="shared" si="26"/>
        <v>549</v>
      </c>
      <c r="BI10" s="9">
        <f t="shared" si="26"/>
        <v>502</v>
      </c>
      <c r="BJ10" s="9">
        <f t="shared" si="27"/>
        <v>1051</v>
      </c>
      <c r="BK10" s="9">
        <f>0+0+1+1+2+2+2+1+1</f>
        <v>10</v>
      </c>
      <c r="BL10" s="9">
        <f>1+2+1+3+3+1+1</f>
        <v>12</v>
      </c>
      <c r="BM10" s="9">
        <f t="shared" si="28"/>
        <v>22</v>
      </c>
      <c r="BN10" s="9">
        <f t="shared" si="29"/>
        <v>559</v>
      </c>
      <c r="BO10" s="9">
        <f t="shared" si="29"/>
        <v>514</v>
      </c>
      <c r="BP10" s="9">
        <f t="shared" si="30"/>
        <v>1073</v>
      </c>
      <c r="BQ10" s="9">
        <f>0+1+1+6+6+7</f>
        <v>21</v>
      </c>
      <c r="BR10" s="9">
        <f>0+1+4+4+5+6</f>
        <v>20</v>
      </c>
      <c r="BS10" s="9">
        <f t="shared" si="31"/>
        <v>41</v>
      </c>
      <c r="BT10" s="9">
        <f t="shared" si="32"/>
        <v>580</v>
      </c>
      <c r="BU10" s="9">
        <f t="shared" si="32"/>
        <v>534</v>
      </c>
      <c r="BV10" s="9">
        <f t="shared" si="33"/>
        <v>1114</v>
      </c>
      <c r="BW10" s="9">
        <f>8+10+18+20+19+11+10+9+9</f>
        <v>114</v>
      </c>
      <c r="BX10" s="9">
        <f>6+21+21+21+21+31+15+11+10</f>
        <v>157</v>
      </c>
      <c r="BY10" s="9">
        <f t="shared" si="34"/>
        <v>271</v>
      </c>
      <c r="BZ10" s="9">
        <f t="shared" si="35"/>
        <v>694</v>
      </c>
      <c r="CA10" s="9">
        <f t="shared" si="35"/>
        <v>691</v>
      </c>
      <c r="CB10" s="9">
        <f t="shared" si="36"/>
        <v>1385</v>
      </c>
      <c r="CC10" s="9">
        <f>4+11+11+4+4+3+3+3</f>
        <v>43</v>
      </c>
      <c r="CD10" s="9">
        <f>6+9+4+1+2+2+1+2</f>
        <v>27</v>
      </c>
      <c r="CE10" s="9">
        <f t="shared" si="37"/>
        <v>70</v>
      </c>
      <c r="CF10" s="9">
        <f t="shared" si="38"/>
        <v>737</v>
      </c>
      <c r="CG10" s="9">
        <f t="shared" si="38"/>
        <v>718</v>
      </c>
      <c r="CH10" s="9">
        <f t="shared" si="39"/>
        <v>1455</v>
      </c>
      <c r="CI10" s="9">
        <f>4+4+2+2+1+2+3+3+3+1</f>
        <v>25</v>
      </c>
      <c r="CJ10" s="9">
        <f>2+1+1+1+1+1+1</f>
        <v>8</v>
      </c>
      <c r="CK10" s="9">
        <f t="shared" si="40"/>
        <v>33</v>
      </c>
      <c r="CL10" s="9">
        <f t="shared" si="41"/>
        <v>762</v>
      </c>
      <c r="CM10" s="9">
        <f t="shared" si="41"/>
        <v>726</v>
      </c>
      <c r="CN10" s="9">
        <f t="shared" si="42"/>
        <v>1488</v>
      </c>
      <c r="CO10" s="9">
        <f>1+2+1+2+2+2+2+1+2</f>
        <v>15</v>
      </c>
      <c r="CP10" s="9">
        <f>1+1+1+2+1+1+1</f>
        <v>8</v>
      </c>
      <c r="CQ10" s="9">
        <f t="shared" si="43"/>
        <v>23</v>
      </c>
      <c r="CR10" s="9">
        <f t="shared" si="44"/>
        <v>777</v>
      </c>
      <c r="CS10" s="9">
        <f t="shared" si="44"/>
        <v>734</v>
      </c>
      <c r="CT10" s="9">
        <f t="shared" si="45"/>
        <v>1511</v>
      </c>
      <c r="CU10" s="9">
        <f>2+1+1+2+2+1+1+0+1+1</f>
        <v>12</v>
      </c>
      <c r="CV10" s="9">
        <f>0+0+1+1+1+1+1+1+1</f>
        <v>7</v>
      </c>
      <c r="CW10" s="9">
        <f t="shared" si="46"/>
        <v>19</v>
      </c>
      <c r="CX10" s="9">
        <f>2</f>
        <v>2</v>
      </c>
      <c r="CY10" s="9">
        <f>1</f>
        <v>1</v>
      </c>
      <c r="CZ10" s="9">
        <f t="shared" si="47"/>
        <v>3</v>
      </c>
      <c r="DA10" s="9">
        <v>1</v>
      </c>
      <c r="DB10" s="9">
        <v>1</v>
      </c>
      <c r="DC10" s="9">
        <f t="shared" si="48"/>
        <v>2</v>
      </c>
      <c r="DD10" s="9">
        <f t="shared" si="49"/>
        <v>792</v>
      </c>
      <c r="DE10" s="9">
        <f t="shared" si="51"/>
        <v>743</v>
      </c>
      <c r="DF10" s="9">
        <f t="shared" si="50"/>
        <v>1535</v>
      </c>
    </row>
    <row r="11" spans="1:111" s="8" customFormat="1" ht="30" customHeight="1" x14ac:dyDescent="0.2">
      <c r="A11" s="4">
        <v>4</v>
      </c>
      <c r="B11" s="12" t="s">
        <v>7</v>
      </c>
      <c r="C11" s="11">
        <v>19</v>
      </c>
      <c r="D11" s="11">
        <v>13</v>
      </c>
      <c r="E11" s="11">
        <f t="shared" si="0"/>
        <v>32</v>
      </c>
      <c r="F11" s="11">
        <f>1+6+1+1+2+1+3+4</f>
        <v>19</v>
      </c>
      <c r="G11" s="11">
        <f>3+2+1+2+3+1+3+2+2</f>
        <v>19</v>
      </c>
      <c r="H11" s="11">
        <f t="shared" si="1"/>
        <v>38</v>
      </c>
      <c r="I11" s="11">
        <f>0+1+3+6+6+2+5+8+9+5</f>
        <v>45</v>
      </c>
      <c r="J11" s="11">
        <f>0+3+2+3+9+4+1+5+12+5</f>
        <v>44</v>
      </c>
      <c r="K11" s="11">
        <f t="shared" si="2"/>
        <v>89</v>
      </c>
      <c r="L11" s="11">
        <f t="shared" si="3"/>
        <v>83</v>
      </c>
      <c r="M11" s="11">
        <f t="shared" si="4"/>
        <v>76</v>
      </c>
      <c r="N11" s="11">
        <f t="shared" si="5"/>
        <v>159</v>
      </c>
      <c r="O11" s="11">
        <f>6+10+5+2+6+8+15+17+17</f>
        <v>86</v>
      </c>
      <c r="P11" s="11">
        <f>7+10+4+3+5+6+17+16+19</f>
        <v>87</v>
      </c>
      <c r="Q11" s="11">
        <f t="shared" si="6"/>
        <v>173</v>
      </c>
      <c r="R11" s="11">
        <f t="shared" si="7"/>
        <v>169</v>
      </c>
      <c r="S11" s="11">
        <f t="shared" si="7"/>
        <v>163</v>
      </c>
      <c r="T11" s="11">
        <f t="shared" si="8"/>
        <v>332</v>
      </c>
      <c r="U11" s="9">
        <f>15+21+17+9+11+14+10+20+16</f>
        <v>133</v>
      </c>
      <c r="V11" s="9">
        <f>23+32+22+13+14+18+14+12+12</f>
        <v>160</v>
      </c>
      <c r="W11" s="9">
        <f t="shared" si="9"/>
        <v>293</v>
      </c>
      <c r="X11" s="9">
        <f t="shared" si="10"/>
        <v>302</v>
      </c>
      <c r="Y11" s="9">
        <f t="shared" si="10"/>
        <v>323</v>
      </c>
      <c r="Z11" s="9">
        <f t="shared" si="11"/>
        <v>625</v>
      </c>
      <c r="AA11" s="9">
        <f>23+8+2+5+5+8+1+1+1</f>
        <v>54</v>
      </c>
      <c r="AB11" s="9">
        <f>31+17+11+6+5+7+5+4+3</f>
        <v>89</v>
      </c>
      <c r="AC11" s="9">
        <f t="shared" si="12"/>
        <v>143</v>
      </c>
      <c r="AD11" s="10">
        <f t="shared" si="13"/>
        <v>356</v>
      </c>
      <c r="AE11" s="10">
        <f t="shared" si="13"/>
        <v>412</v>
      </c>
      <c r="AF11" s="10">
        <f t="shared" si="52"/>
        <v>768</v>
      </c>
      <c r="AG11" s="9">
        <f>2+7+5+8+3+7+3+6+2+7</f>
        <v>50</v>
      </c>
      <c r="AH11" s="9">
        <f>3+4+2+5+2+2+3+5+4</f>
        <v>30</v>
      </c>
      <c r="AI11" s="9">
        <f t="shared" si="14"/>
        <v>80</v>
      </c>
      <c r="AJ11" s="9">
        <f t="shared" si="15"/>
        <v>406</v>
      </c>
      <c r="AK11" s="9">
        <f t="shared" si="15"/>
        <v>442</v>
      </c>
      <c r="AL11" s="9">
        <f t="shared" si="16"/>
        <v>848</v>
      </c>
      <c r="AM11" s="9">
        <f>3+6+6+10+6+6+2+2+2</f>
        <v>43</v>
      </c>
      <c r="AN11" s="9">
        <f>10+6+12+11+17+17+9+6+7+5</f>
        <v>100</v>
      </c>
      <c r="AO11" s="9">
        <f t="shared" si="17"/>
        <v>143</v>
      </c>
      <c r="AP11" s="9">
        <f t="shared" si="18"/>
        <v>449</v>
      </c>
      <c r="AQ11" s="9">
        <f t="shared" si="18"/>
        <v>542</v>
      </c>
      <c r="AR11" s="9">
        <f t="shared" si="19"/>
        <v>991</v>
      </c>
      <c r="AS11" s="9">
        <f>2+4+5+5+5+2+3+2</f>
        <v>28</v>
      </c>
      <c r="AT11" s="9">
        <f>3+2+3+6+2+3+2+3</f>
        <v>24</v>
      </c>
      <c r="AU11" s="9">
        <f t="shared" si="53"/>
        <v>52</v>
      </c>
      <c r="AV11" s="9">
        <f t="shared" si="20"/>
        <v>477</v>
      </c>
      <c r="AW11" s="9">
        <f t="shared" si="20"/>
        <v>566</v>
      </c>
      <c r="AX11" s="9">
        <f t="shared" si="21"/>
        <v>1043</v>
      </c>
      <c r="AY11" s="9">
        <f>1+2+1+1+2</f>
        <v>7</v>
      </c>
      <c r="AZ11" s="9">
        <f>1+2+2+2+1+1+1+0</f>
        <v>10</v>
      </c>
      <c r="BA11" s="9">
        <f t="shared" si="22"/>
        <v>17</v>
      </c>
      <c r="BB11" s="9">
        <f t="shared" si="23"/>
        <v>484</v>
      </c>
      <c r="BC11" s="9">
        <f t="shared" si="23"/>
        <v>576</v>
      </c>
      <c r="BD11" s="9">
        <f t="shared" si="24"/>
        <v>1060</v>
      </c>
      <c r="BE11" s="9">
        <f>0+2+1+3+1+0</f>
        <v>7</v>
      </c>
      <c r="BF11" s="9">
        <f>1+1+3+1+1</f>
        <v>7</v>
      </c>
      <c r="BG11" s="9">
        <f t="shared" si="25"/>
        <v>14</v>
      </c>
      <c r="BH11" s="9">
        <f t="shared" si="26"/>
        <v>491</v>
      </c>
      <c r="BI11" s="9">
        <f t="shared" si="26"/>
        <v>583</v>
      </c>
      <c r="BJ11" s="9">
        <f t="shared" si="27"/>
        <v>1074</v>
      </c>
      <c r="BK11" s="9">
        <f>0+2+1+2+1+3+3+3+1</f>
        <v>16</v>
      </c>
      <c r="BL11" s="9">
        <f>0+0+1+1+2</f>
        <v>4</v>
      </c>
      <c r="BM11" s="9">
        <f t="shared" si="28"/>
        <v>20</v>
      </c>
      <c r="BN11" s="9">
        <f t="shared" si="29"/>
        <v>507</v>
      </c>
      <c r="BO11" s="9">
        <f t="shared" si="29"/>
        <v>587</v>
      </c>
      <c r="BP11" s="9">
        <f t="shared" si="30"/>
        <v>1094</v>
      </c>
      <c r="BQ11" s="9">
        <f>3+3+3+4+4+1+0+1+1</f>
        <v>20</v>
      </c>
      <c r="BR11" s="9">
        <f>4+3+6+4+7+6+3+1</f>
        <v>34</v>
      </c>
      <c r="BS11" s="9">
        <f t="shared" si="31"/>
        <v>54</v>
      </c>
      <c r="BT11" s="9">
        <f t="shared" si="32"/>
        <v>527</v>
      </c>
      <c r="BU11" s="9">
        <f t="shared" si="32"/>
        <v>621</v>
      </c>
      <c r="BV11" s="9">
        <f t="shared" si="33"/>
        <v>1148</v>
      </c>
      <c r="BW11" s="9">
        <f>2+1+4+4+3+2+1+1</f>
        <v>18</v>
      </c>
      <c r="BX11" s="9">
        <f>5+5+3+3+1+4+2+1+2</f>
        <v>26</v>
      </c>
      <c r="BY11" s="9">
        <f t="shared" si="34"/>
        <v>44</v>
      </c>
      <c r="BZ11" s="9">
        <f t="shared" si="35"/>
        <v>545</v>
      </c>
      <c r="CA11" s="9">
        <f t="shared" si="35"/>
        <v>647</v>
      </c>
      <c r="CB11" s="9">
        <f t="shared" si="36"/>
        <v>1192</v>
      </c>
      <c r="CC11" s="9">
        <f>1+2+2+4+2+2+1+3</f>
        <v>17</v>
      </c>
      <c r="CD11" s="9">
        <f>1+3+2+2+2+3+2</f>
        <v>15</v>
      </c>
      <c r="CE11" s="9">
        <f t="shared" si="37"/>
        <v>32</v>
      </c>
      <c r="CF11" s="9">
        <f t="shared" si="38"/>
        <v>562</v>
      </c>
      <c r="CG11" s="9">
        <f t="shared" si="38"/>
        <v>662</v>
      </c>
      <c r="CH11" s="9">
        <f t="shared" si="39"/>
        <v>1224</v>
      </c>
      <c r="CI11" s="9">
        <f>2+1+3+1+2+2+1+2+3+1</f>
        <v>18</v>
      </c>
      <c r="CJ11" s="9">
        <f>2+1+2+4+2+2+4+1+4+1</f>
        <v>23</v>
      </c>
      <c r="CK11" s="9">
        <f t="shared" si="40"/>
        <v>41</v>
      </c>
      <c r="CL11" s="9">
        <f t="shared" si="41"/>
        <v>580</v>
      </c>
      <c r="CM11" s="9">
        <f t="shared" si="41"/>
        <v>685</v>
      </c>
      <c r="CN11" s="9">
        <f t="shared" si="42"/>
        <v>1265</v>
      </c>
      <c r="CO11" s="9">
        <f>1+3+1+2+5+2+1+2+2</f>
        <v>19</v>
      </c>
      <c r="CP11" s="9">
        <f>1+1+1+2+2+2+1+1+1</f>
        <v>12</v>
      </c>
      <c r="CQ11" s="9">
        <f t="shared" si="43"/>
        <v>31</v>
      </c>
      <c r="CR11" s="9">
        <f t="shared" si="44"/>
        <v>599</v>
      </c>
      <c r="CS11" s="9">
        <f t="shared" si="44"/>
        <v>697</v>
      </c>
      <c r="CT11" s="9">
        <f t="shared" si="45"/>
        <v>1296</v>
      </c>
      <c r="CU11" s="9">
        <f>0+1+1+2+1+1+2+2</f>
        <v>10</v>
      </c>
      <c r="CV11" s="9">
        <f>0+0+1+2+2+1+1+2+1+1</f>
        <v>11</v>
      </c>
      <c r="CW11" s="9">
        <f t="shared" si="46"/>
        <v>21</v>
      </c>
      <c r="CX11" s="9">
        <f>1</f>
        <v>1</v>
      </c>
      <c r="CY11" s="9">
        <f>1+1</f>
        <v>2</v>
      </c>
      <c r="CZ11" s="9">
        <f t="shared" si="47"/>
        <v>3</v>
      </c>
      <c r="DA11" s="9">
        <v>2</v>
      </c>
      <c r="DB11" s="9">
        <v>1</v>
      </c>
      <c r="DC11" s="9">
        <f t="shared" si="48"/>
        <v>3</v>
      </c>
      <c r="DD11" s="9">
        <f t="shared" si="49"/>
        <v>612</v>
      </c>
      <c r="DE11" s="9">
        <f t="shared" si="51"/>
        <v>711</v>
      </c>
      <c r="DF11" s="9">
        <f t="shared" si="50"/>
        <v>1323</v>
      </c>
    </row>
    <row r="12" spans="1:111" s="8" customFormat="1" ht="30" customHeight="1" x14ac:dyDescent="0.2">
      <c r="A12" s="4">
        <v>5</v>
      </c>
      <c r="B12" s="12" t="s">
        <v>6</v>
      </c>
      <c r="C12" s="11">
        <v>13</v>
      </c>
      <c r="D12" s="11">
        <v>8</v>
      </c>
      <c r="E12" s="11">
        <f t="shared" si="0"/>
        <v>21</v>
      </c>
      <c r="F12" s="11">
        <f>7+3+4+7+5+7+1+1+12</f>
        <v>47</v>
      </c>
      <c r="G12" s="11">
        <f>8+4+4+6+7+4+1+2+5</f>
        <v>41</v>
      </c>
      <c r="H12" s="11">
        <f t="shared" si="1"/>
        <v>88</v>
      </c>
      <c r="I12" s="11">
        <f>0+3+8+3+3+5+3+4+2+5</f>
        <v>36</v>
      </c>
      <c r="J12" s="11">
        <f>0+4+9+2+8+5+4+4+5+3</f>
        <v>44</v>
      </c>
      <c r="K12" s="11">
        <f t="shared" si="2"/>
        <v>80</v>
      </c>
      <c r="L12" s="11">
        <f t="shared" si="3"/>
        <v>96</v>
      </c>
      <c r="M12" s="11">
        <f t="shared" si="4"/>
        <v>93</v>
      </c>
      <c r="N12" s="11">
        <f t="shared" si="5"/>
        <v>189</v>
      </c>
      <c r="O12" s="11">
        <f>3+4+5+4+4+6+5+4+8</f>
        <v>43</v>
      </c>
      <c r="P12" s="11">
        <f>4+4+3+6+5+4+5+8+8</f>
        <v>47</v>
      </c>
      <c r="Q12" s="11">
        <f t="shared" si="6"/>
        <v>90</v>
      </c>
      <c r="R12" s="11">
        <f t="shared" si="7"/>
        <v>139</v>
      </c>
      <c r="S12" s="11">
        <f t="shared" si="7"/>
        <v>140</v>
      </c>
      <c r="T12" s="11">
        <f t="shared" si="8"/>
        <v>279</v>
      </c>
      <c r="U12" s="9">
        <f>10+11+8+8+6+7+8+13+11</f>
        <v>82</v>
      </c>
      <c r="V12" s="9">
        <f>5+4+9+7+11+8+10+12+12</f>
        <v>78</v>
      </c>
      <c r="W12" s="9">
        <f t="shared" si="9"/>
        <v>160</v>
      </c>
      <c r="X12" s="9">
        <f t="shared" si="10"/>
        <v>221</v>
      </c>
      <c r="Y12" s="9">
        <f t="shared" si="10"/>
        <v>218</v>
      </c>
      <c r="Z12" s="9">
        <f t="shared" si="11"/>
        <v>439</v>
      </c>
      <c r="AA12" s="9">
        <f>11+13+9+11+11+9+8+7+7+7</f>
        <v>93</v>
      </c>
      <c r="AB12" s="9">
        <f>12+13+13+10+13+8+8+9+8+8</f>
        <v>102</v>
      </c>
      <c r="AC12" s="9">
        <f t="shared" si="12"/>
        <v>195</v>
      </c>
      <c r="AD12" s="10">
        <f t="shared" si="13"/>
        <v>314</v>
      </c>
      <c r="AE12" s="10">
        <f t="shared" si="13"/>
        <v>320</v>
      </c>
      <c r="AF12" s="10">
        <f t="shared" si="52"/>
        <v>634</v>
      </c>
      <c r="AG12" s="9">
        <f>12+7+4+7+7+7+6+6+9+6</f>
        <v>71</v>
      </c>
      <c r="AH12" s="9">
        <f>3+7+10+6+6+7+7+7+9+9</f>
        <v>71</v>
      </c>
      <c r="AI12" s="9">
        <f t="shared" si="14"/>
        <v>142</v>
      </c>
      <c r="AJ12" s="9">
        <f t="shared" si="15"/>
        <v>385</v>
      </c>
      <c r="AK12" s="9">
        <f t="shared" si="15"/>
        <v>391</v>
      </c>
      <c r="AL12" s="9">
        <f t="shared" si="16"/>
        <v>776</v>
      </c>
      <c r="AM12" s="9">
        <f>10+8+6+5+4+5+4+5+5+5</f>
        <v>57</v>
      </c>
      <c r="AN12" s="9">
        <f>10+7+6+6+7+7+5+5+5+5</f>
        <v>63</v>
      </c>
      <c r="AO12" s="9">
        <f t="shared" si="17"/>
        <v>120</v>
      </c>
      <c r="AP12" s="9">
        <f t="shared" si="18"/>
        <v>442</v>
      </c>
      <c r="AQ12" s="9">
        <f t="shared" si="18"/>
        <v>454</v>
      </c>
      <c r="AR12" s="9">
        <f t="shared" si="19"/>
        <v>896</v>
      </c>
      <c r="AS12" s="9">
        <f>4+3+4+3+2+3+3+2+2</f>
        <v>26</v>
      </c>
      <c r="AT12" s="9">
        <f>4+5+5+2+2+2+3+3+3</f>
        <v>29</v>
      </c>
      <c r="AU12" s="9">
        <f t="shared" si="53"/>
        <v>55</v>
      </c>
      <c r="AV12" s="9">
        <f t="shared" si="20"/>
        <v>468</v>
      </c>
      <c r="AW12" s="9">
        <f t="shared" si="20"/>
        <v>483</v>
      </c>
      <c r="AX12" s="9">
        <f t="shared" si="21"/>
        <v>951</v>
      </c>
      <c r="AY12" s="9">
        <f>1+1+1+2+1+1+1</f>
        <v>8</v>
      </c>
      <c r="AZ12" s="9">
        <f>1+2+1+1+1+1+1+1</f>
        <v>9</v>
      </c>
      <c r="BA12" s="9">
        <f t="shared" si="22"/>
        <v>17</v>
      </c>
      <c r="BB12" s="9">
        <f t="shared" si="23"/>
        <v>476</v>
      </c>
      <c r="BC12" s="9">
        <f t="shared" si="23"/>
        <v>492</v>
      </c>
      <c r="BD12" s="9">
        <f t="shared" si="24"/>
        <v>968</v>
      </c>
      <c r="BE12" s="9">
        <f>2+1+1+1+1+1+1</f>
        <v>8</v>
      </c>
      <c r="BF12" s="9">
        <f>1+1+1+1+1+2+1+1+2</f>
        <v>11</v>
      </c>
      <c r="BG12" s="9">
        <f t="shared" si="25"/>
        <v>19</v>
      </c>
      <c r="BH12" s="9">
        <f t="shared" si="26"/>
        <v>484</v>
      </c>
      <c r="BI12" s="9">
        <f t="shared" si="26"/>
        <v>503</v>
      </c>
      <c r="BJ12" s="9">
        <f t="shared" si="27"/>
        <v>987</v>
      </c>
      <c r="BK12" s="9">
        <f>1+0+3+1+1+1+1</f>
        <v>8</v>
      </c>
      <c r="BL12" s="9">
        <f>0+1+1+2+1</f>
        <v>5</v>
      </c>
      <c r="BM12" s="9">
        <f t="shared" si="28"/>
        <v>13</v>
      </c>
      <c r="BN12" s="9">
        <f t="shared" si="29"/>
        <v>492</v>
      </c>
      <c r="BO12" s="9">
        <f t="shared" si="29"/>
        <v>508</v>
      </c>
      <c r="BP12" s="9">
        <f t="shared" si="30"/>
        <v>1000</v>
      </c>
      <c r="BQ12" s="9">
        <f>1+1+1+1+1+1</f>
        <v>6</v>
      </c>
      <c r="BR12" s="9">
        <f>0+1+1+2+0+1+1</f>
        <v>6</v>
      </c>
      <c r="BS12" s="9">
        <f t="shared" si="31"/>
        <v>12</v>
      </c>
      <c r="BT12" s="9">
        <f t="shared" si="32"/>
        <v>498</v>
      </c>
      <c r="BU12" s="9">
        <f t="shared" si="32"/>
        <v>514</v>
      </c>
      <c r="BV12" s="9">
        <f t="shared" si="33"/>
        <v>1012</v>
      </c>
      <c r="BW12" s="9">
        <f>2+1+1+1+1+0+2+2</f>
        <v>10</v>
      </c>
      <c r="BX12" s="9">
        <f>1+0+1+3+1+2+0+1</f>
        <v>9</v>
      </c>
      <c r="BY12" s="9">
        <f t="shared" si="34"/>
        <v>19</v>
      </c>
      <c r="BZ12" s="9">
        <f t="shared" si="35"/>
        <v>508</v>
      </c>
      <c r="CA12" s="9">
        <f t="shared" si="35"/>
        <v>523</v>
      </c>
      <c r="CB12" s="9">
        <f t="shared" si="36"/>
        <v>1031</v>
      </c>
      <c r="CC12" s="9">
        <f>3+1+1+1+1</f>
        <v>7</v>
      </c>
      <c r="CD12" s="9">
        <f>1+0+1+0+1+1</f>
        <v>4</v>
      </c>
      <c r="CE12" s="9">
        <f t="shared" si="37"/>
        <v>11</v>
      </c>
      <c r="CF12" s="9">
        <f t="shared" si="38"/>
        <v>515</v>
      </c>
      <c r="CG12" s="9">
        <f t="shared" si="38"/>
        <v>527</v>
      </c>
      <c r="CH12" s="9">
        <f t="shared" si="39"/>
        <v>1042</v>
      </c>
      <c r="CI12" s="9">
        <f>1+1+1+2+1+1+1</f>
        <v>8</v>
      </c>
      <c r="CJ12" s="9">
        <f>1+1+1+1</f>
        <v>4</v>
      </c>
      <c r="CK12" s="9">
        <f t="shared" si="40"/>
        <v>12</v>
      </c>
      <c r="CL12" s="9">
        <f t="shared" si="41"/>
        <v>523</v>
      </c>
      <c r="CM12" s="9">
        <f t="shared" si="41"/>
        <v>531</v>
      </c>
      <c r="CN12" s="9">
        <f t="shared" si="42"/>
        <v>1054</v>
      </c>
      <c r="CO12" s="9">
        <f>1+1+1+1+0+1</f>
        <v>5</v>
      </c>
      <c r="CP12" s="9">
        <f>0+1+1+1+1+1</f>
        <v>5</v>
      </c>
      <c r="CQ12" s="9">
        <f t="shared" si="43"/>
        <v>10</v>
      </c>
      <c r="CR12" s="9">
        <f t="shared" si="44"/>
        <v>528</v>
      </c>
      <c r="CS12" s="9">
        <f t="shared" si="44"/>
        <v>536</v>
      </c>
      <c r="CT12" s="9">
        <f t="shared" si="45"/>
        <v>1064</v>
      </c>
      <c r="CU12" s="9">
        <f>1+0+1+1+1+0+0+1</f>
        <v>5</v>
      </c>
      <c r="CV12" s="9">
        <f>0+1+1+1+1+1</f>
        <v>5</v>
      </c>
      <c r="CW12" s="9">
        <f t="shared" si="46"/>
        <v>10</v>
      </c>
      <c r="CX12" s="9">
        <f>1</f>
        <v>1</v>
      </c>
      <c r="CY12" s="9">
        <f>0+1</f>
        <v>1</v>
      </c>
      <c r="CZ12" s="9">
        <f t="shared" si="47"/>
        <v>2</v>
      </c>
      <c r="DA12" s="9">
        <v>1</v>
      </c>
      <c r="DB12" s="9">
        <v>0</v>
      </c>
      <c r="DC12" s="9">
        <f t="shared" si="48"/>
        <v>1</v>
      </c>
      <c r="DD12" s="9">
        <f t="shared" si="49"/>
        <v>535</v>
      </c>
      <c r="DE12" s="9">
        <f t="shared" si="51"/>
        <v>542</v>
      </c>
      <c r="DF12" s="9">
        <f t="shared" si="50"/>
        <v>1077</v>
      </c>
    </row>
    <row r="13" spans="1:111" s="8" customFormat="1" ht="30" customHeight="1" x14ac:dyDescent="0.2">
      <c r="A13" s="4">
        <v>6</v>
      </c>
      <c r="B13" s="12" t="s">
        <v>5</v>
      </c>
      <c r="C13" s="11">
        <v>8</v>
      </c>
      <c r="D13" s="11">
        <v>7</v>
      </c>
      <c r="E13" s="11">
        <f t="shared" si="0"/>
        <v>15</v>
      </c>
      <c r="F13" s="11">
        <f>2+1+1+1+1+1+10</f>
        <v>17</v>
      </c>
      <c r="G13" s="11">
        <f>3+4+1+1+1+17</f>
        <v>27</v>
      </c>
      <c r="H13" s="11">
        <f t="shared" si="1"/>
        <v>44</v>
      </c>
      <c r="I13" s="11">
        <f>0+22+6+1+2+17+11+8+13+7</f>
        <v>87</v>
      </c>
      <c r="J13" s="11">
        <f>0+8+9+13+4+1+8+5+13+8</f>
        <v>69</v>
      </c>
      <c r="K13" s="11">
        <f t="shared" si="2"/>
        <v>156</v>
      </c>
      <c r="L13" s="11">
        <f t="shared" si="3"/>
        <v>112</v>
      </c>
      <c r="M13" s="11">
        <f t="shared" si="4"/>
        <v>103</v>
      </c>
      <c r="N13" s="11">
        <f t="shared" si="5"/>
        <v>215</v>
      </c>
      <c r="O13" s="11">
        <f>5+6+4+7+3+5+11+10</f>
        <v>51</v>
      </c>
      <c r="P13" s="11">
        <f>6+10+6+15+3+7+6+9+10</f>
        <v>72</v>
      </c>
      <c r="Q13" s="11">
        <f t="shared" si="6"/>
        <v>123</v>
      </c>
      <c r="R13" s="11">
        <f t="shared" si="7"/>
        <v>163</v>
      </c>
      <c r="S13" s="11">
        <f t="shared" si="7"/>
        <v>175</v>
      </c>
      <c r="T13" s="11">
        <f t="shared" si="8"/>
        <v>338</v>
      </c>
      <c r="U13" s="9">
        <f>15+8+8+13+8+16+15+19+5</f>
        <v>107</v>
      </c>
      <c r="V13" s="9">
        <f>15+7+5+10+12+16+15+10+10</f>
        <v>100</v>
      </c>
      <c r="W13" s="9">
        <f t="shared" si="9"/>
        <v>207</v>
      </c>
      <c r="X13" s="9">
        <f t="shared" si="10"/>
        <v>270</v>
      </c>
      <c r="Y13" s="9">
        <f t="shared" si="10"/>
        <v>275</v>
      </c>
      <c r="Z13" s="9">
        <f t="shared" si="11"/>
        <v>545</v>
      </c>
      <c r="AA13" s="9">
        <f>8+10+8+6+4+4+10+5+5+5</f>
        <v>65</v>
      </c>
      <c r="AB13" s="9">
        <f>12+12+8+4+3+6+15+9+4+5</f>
        <v>78</v>
      </c>
      <c r="AC13" s="9">
        <f t="shared" si="12"/>
        <v>143</v>
      </c>
      <c r="AD13" s="10">
        <f t="shared" si="13"/>
        <v>335</v>
      </c>
      <c r="AE13" s="10">
        <f t="shared" si="13"/>
        <v>353</v>
      </c>
      <c r="AF13" s="10">
        <f t="shared" si="52"/>
        <v>688</v>
      </c>
      <c r="AG13" s="9">
        <f>4+5+7+5+6+6+7+14+15+6</f>
        <v>75</v>
      </c>
      <c r="AH13" s="9">
        <f>6+10+7+7+10+4+8+18+14+5</f>
        <v>89</v>
      </c>
      <c r="AI13" s="9">
        <f t="shared" si="14"/>
        <v>164</v>
      </c>
      <c r="AJ13" s="9">
        <f t="shared" si="15"/>
        <v>410</v>
      </c>
      <c r="AK13" s="9">
        <f t="shared" si="15"/>
        <v>442</v>
      </c>
      <c r="AL13" s="9">
        <f t="shared" si="16"/>
        <v>852</v>
      </c>
      <c r="AM13" s="9">
        <f>5+7+6+4+9+10+3+4+6+4</f>
        <v>58</v>
      </c>
      <c r="AN13" s="9">
        <f>5+8+6+3+7+10+7+3+4+5</f>
        <v>58</v>
      </c>
      <c r="AO13" s="9">
        <f t="shared" si="17"/>
        <v>116</v>
      </c>
      <c r="AP13" s="9">
        <f t="shared" si="18"/>
        <v>468</v>
      </c>
      <c r="AQ13" s="9">
        <f t="shared" si="18"/>
        <v>500</v>
      </c>
      <c r="AR13" s="9">
        <f t="shared" si="19"/>
        <v>968</v>
      </c>
      <c r="AS13" s="9">
        <f>3+5+2+1+1+1+1</f>
        <v>14</v>
      </c>
      <c r="AT13" s="9">
        <f>2+3+3+2+1+1+2</f>
        <v>14</v>
      </c>
      <c r="AU13" s="9">
        <f t="shared" si="53"/>
        <v>28</v>
      </c>
      <c r="AV13" s="9">
        <f t="shared" si="20"/>
        <v>482</v>
      </c>
      <c r="AW13" s="9">
        <f t="shared" si="20"/>
        <v>514</v>
      </c>
      <c r="AX13" s="9">
        <f t="shared" si="21"/>
        <v>996</v>
      </c>
      <c r="AY13" s="9">
        <f>1+2+2+1+0+1</f>
        <v>7</v>
      </c>
      <c r="AZ13" s="9">
        <f>1+0+2+2+0+0</f>
        <v>5</v>
      </c>
      <c r="BA13" s="9">
        <f t="shared" si="22"/>
        <v>12</v>
      </c>
      <c r="BB13" s="9">
        <f t="shared" si="23"/>
        <v>489</v>
      </c>
      <c r="BC13" s="9">
        <f t="shared" si="23"/>
        <v>519</v>
      </c>
      <c r="BD13" s="9">
        <f t="shared" si="24"/>
        <v>1008</v>
      </c>
      <c r="BE13" s="9">
        <f>1+2+2+1+1+0+1+1+1</f>
        <v>10</v>
      </c>
      <c r="BF13" s="9">
        <f>1+2+1+1+2+3+1</f>
        <v>11</v>
      </c>
      <c r="BG13" s="9">
        <f t="shared" si="25"/>
        <v>21</v>
      </c>
      <c r="BH13" s="9">
        <f t="shared" si="26"/>
        <v>499</v>
      </c>
      <c r="BI13" s="9">
        <f t="shared" si="26"/>
        <v>530</v>
      </c>
      <c r="BJ13" s="9">
        <f t="shared" si="27"/>
        <v>1029</v>
      </c>
      <c r="BK13" s="9">
        <f>1+0+1+1+12+15+8+6+11</f>
        <v>55</v>
      </c>
      <c r="BL13" s="9">
        <f>0+1+5+1+2+13+7+8+11+7</f>
        <v>55</v>
      </c>
      <c r="BM13" s="9">
        <f t="shared" si="28"/>
        <v>110</v>
      </c>
      <c r="BN13" s="9">
        <f t="shared" si="29"/>
        <v>554</v>
      </c>
      <c r="BO13" s="9">
        <f t="shared" si="29"/>
        <v>585</v>
      </c>
      <c r="BP13" s="9">
        <f t="shared" si="30"/>
        <v>1139</v>
      </c>
      <c r="BQ13" s="9">
        <f>11+9+8+10+7+10+7+9+8</f>
        <v>79</v>
      </c>
      <c r="BR13" s="9">
        <f>4+6+7+5+6+6+8+7+8</f>
        <v>57</v>
      </c>
      <c r="BS13" s="9">
        <f t="shared" si="31"/>
        <v>136</v>
      </c>
      <c r="BT13" s="9">
        <f t="shared" si="32"/>
        <v>633</v>
      </c>
      <c r="BU13" s="9">
        <f t="shared" si="32"/>
        <v>642</v>
      </c>
      <c r="BV13" s="9">
        <f t="shared" si="33"/>
        <v>1275</v>
      </c>
      <c r="BW13" s="9">
        <f>7+9+8+7+9+6+5+3+5</f>
        <v>59</v>
      </c>
      <c r="BX13" s="9">
        <f>8+7+7+11+7+6+10+9+5</f>
        <v>70</v>
      </c>
      <c r="BY13" s="9">
        <f t="shared" si="34"/>
        <v>129</v>
      </c>
      <c r="BZ13" s="9">
        <f t="shared" si="35"/>
        <v>692</v>
      </c>
      <c r="CA13" s="9">
        <f t="shared" si="35"/>
        <v>712</v>
      </c>
      <c r="CB13" s="9">
        <f t="shared" si="36"/>
        <v>1404</v>
      </c>
      <c r="CC13" s="9">
        <f>4+5+3+1+0+1+3+5</f>
        <v>22</v>
      </c>
      <c r="CD13" s="9">
        <f>6+4+2+4+3+3+6</f>
        <v>28</v>
      </c>
      <c r="CE13" s="9">
        <f t="shared" si="37"/>
        <v>50</v>
      </c>
      <c r="CF13" s="9">
        <f t="shared" si="38"/>
        <v>714</v>
      </c>
      <c r="CG13" s="9">
        <f t="shared" si="38"/>
        <v>740</v>
      </c>
      <c r="CH13" s="9">
        <f t="shared" si="39"/>
        <v>1454</v>
      </c>
      <c r="CI13" s="9">
        <f>3+2+2+1+1+2+1+1</f>
        <v>13</v>
      </c>
      <c r="CJ13" s="9">
        <f>2+1+1+2+2+2+1+1</f>
        <v>12</v>
      </c>
      <c r="CK13" s="9">
        <f t="shared" si="40"/>
        <v>25</v>
      </c>
      <c r="CL13" s="9">
        <f t="shared" si="41"/>
        <v>727</v>
      </c>
      <c r="CM13" s="9">
        <f t="shared" si="41"/>
        <v>752</v>
      </c>
      <c r="CN13" s="9">
        <f t="shared" si="42"/>
        <v>1479</v>
      </c>
      <c r="CO13" s="9">
        <f>1+2+1+2+1+1+1+0+2</f>
        <v>11</v>
      </c>
      <c r="CP13" s="9">
        <f>2+1+2+1+1+2+3+2</f>
        <v>14</v>
      </c>
      <c r="CQ13" s="9">
        <f t="shared" si="43"/>
        <v>25</v>
      </c>
      <c r="CR13" s="9">
        <f t="shared" si="44"/>
        <v>738</v>
      </c>
      <c r="CS13" s="9">
        <f t="shared" si="44"/>
        <v>766</v>
      </c>
      <c r="CT13" s="9">
        <f t="shared" si="45"/>
        <v>1504</v>
      </c>
      <c r="CU13" s="9">
        <f>3+0+1+2+1+2+1+2+1</f>
        <v>13</v>
      </c>
      <c r="CV13" s="9">
        <f>2+1+1+3+0+2+1</f>
        <v>10</v>
      </c>
      <c r="CW13" s="9">
        <f t="shared" si="46"/>
        <v>23</v>
      </c>
      <c r="CX13" s="9">
        <f>1+1</f>
        <v>2</v>
      </c>
      <c r="CY13" s="9">
        <v>1</v>
      </c>
      <c r="CZ13" s="9">
        <f t="shared" si="47"/>
        <v>3</v>
      </c>
      <c r="DA13" s="9">
        <v>1</v>
      </c>
      <c r="DB13" s="9">
        <v>0</v>
      </c>
      <c r="DC13" s="9">
        <f t="shared" si="48"/>
        <v>1</v>
      </c>
      <c r="DD13" s="9">
        <f t="shared" si="49"/>
        <v>754</v>
      </c>
      <c r="DE13" s="9">
        <f t="shared" si="51"/>
        <v>777</v>
      </c>
      <c r="DF13" s="9">
        <f t="shared" si="50"/>
        <v>1531</v>
      </c>
    </row>
    <row r="14" spans="1:111" s="8" customFormat="1" ht="30" customHeight="1" x14ac:dyDescent="0.2">
      <c r="A14" s="4">
        <v>7</v>
      </c>
      <c r="B14" s="12" t="s">
        <v>4</v>
      </c>
      <c r="C14" s="11">
        <v>29</v>
      </c>
      <c r="D14" s="11">
        <v>63</v>
      </c>
      <c r="E14" s="11">
        <f t="shared" si="0"/>
        <v>92</v>
      </c>
      <c r="F14" s="11">
        <f>4+7+6+6+4+3+2+5+5</f>
        <v>42</v>
      </c>
      <c r="G14" s="11">
        <f>5+5+6+4+5+6+2+4+2+8</f>
        <v>47</v>
      </c>
      <c r="H14" s="11">
        <f t="shared" si="1"/>
        <v>89</v>
      </c>
      <c r="I14" s="11">
        <f>0+27+5+4+7+7+4+4+8+5</f>
        <v>71</v>
      </c>
      <c r="J14" s="11">
        <f>0+4+3+3+5+8+6+7+9+5</f>
        <v>50</v>
      </c>
      <c r="K14" s="11">
        <f t="shared" si="2"/>
        <v>121</v>
      </c>
      <c r="L14" s="11">
        <f t="shared" si="3"/>
        <v>142</v>
      </c>
      <c r="M14" s="11">
        <f t="shared" si="4"/>
        <v>160</v>
      </c>
      <c r="N14" s="11">
        <f t="shared" si="5"/>
        <v>302</v>
      </c>
      <c r="O14" s="11">
        <f>7+10+8+5+9+5+10+7</f>
        <v>61</v>
      </c>
      <c r="P14" s="11">
        <f>5+10+27+25+20+18+10+20+15</f>
        <v>150</v>
      </c>
      <c r="Q14" s="11">
        <f t="shared" si="6"/>
        <v>211</v>
      </c>
      <c r="R14" s="11">
        <f t="shared" si="7"/>
        <v>203</v>
      </c>
      <c r="S14" s="11">
        <f t="shared" si="7"/>
        <v>310</v>
      </c>
      <c r="T14" s="11">
        <f t="shared" si="8"/>
        <v>513</v>
      </c>
      <c r="U14" s="9">
        <f>8+4+8+11+5+4+5+15</f>
        <v>60</v>
      </c>
      <c r="V14" s="9">
        <f>12+16+10+15+12+7+14+15</f>
        <v>101</v>
      </c>
      <c r="W14" s="9">
        <f t="shared" si="9"/>
        <v>161</v>
      </c>
      <c r="X14" s="9">
        <f t="shared" si="10"/>
        <v>263</v>
      </c>
      <c r="Y14" s="9">
        <f t="shared" si="10"/>
        <v>411</v>
      </c>
      <c r="Z14" s="9">
        <f t="shared" si="11"/>
        <v>674</v>
      </c>
      <c r="AA14" s="9">
        <f>7+4+2+1+2+2+3+3+2+4</f>
        <v>30</v>
      </c>
      <c r="AB14" s="9">
        <f>1+8+5+2+3+3+3+3+3+3</f>
        <v>34</v>
      </c>
      <c r="AC14" s="9">
        <f t="shared" si="12"/>
        <v>64</v>
      </c>
      <c r="AD14" s="10">
        <f t="shared" si="13"/>
        <v>293</v>
      </c>
      <c r="AE14" s="10">
        <f t="shared" si="13"/>
        <v>445</v>
      </c>
      <c r="AF14" s="10">
        <f t="shared" si="52"/>
        <v>738</v>
      </c>
      <c r="AG14" s="9">
        <f>3+3+4+6+5+5+5+8+5+7</f>
        <v>51</v>
      </c>
      <c r="AH14" s="9">
        <f>2+4+5+4+5+5+7+7+7+5</f>
        <v>51</v>
      </c>
      <c r="AI14" s="9">
        <f t="shared" si="14"/>
        <v>102</v>
      </c>
      <c r="AJ14" s="9">
        <f t="shared" si="15"/>
        <v>344</v>
      </c>
      <c r="AK14" s="9">
        <f t="shared" si="15"/>
        <v>496</v>
      </c>
      <c r="AL14" s="9">
        <f t="shared" si="16"/>
        <v>840</v>
      </c>
      <c r="AM14" s="9">
        <f>7+4+2+1+2+2+3+4+3+4</f>
        <v>32</v>
      </c>
      <c r="AN14" s="9">
        <f>5+3+2+4+3+3+4+2+4+3</f>
        <v>33</v>
      </c>
      <c r="AO14" s="9">
        <f t="shared" si="17"/>
        <v>65</v>
      </c>
      <c r="AP14" s="9">
        <f t="shared" si="18"/>
        <v>376</v>
      </c>
      <c r="AQ14" s="9">
        <f t="shared" si="18"/>
        <v>529</v>
      </c>
      <c r="AR14" s="9">
        <f t="shared" si="19"/>
        <v>905</v>
      </c>
      <c r="AS14" s="9">
        <f>0+1+2+2+1+1+1+1</f>
        <v>9</v>
      </c>
      <c r="AT14" s="9">
        <f>4+3+2+2+3+2+3+4+2</f>
        <v>25</v>
      </c>
      <c r="AU14" s="9">
        <f t="shared" si="53"/>
        <v>34</v>
      </c>
      <c r="AV14" s="9">
        <f t="shared" si="20"/>
        <v>385</v>
      </c>
      <c r="AW14" s="9">
        <f t="shared" si="20"/>
        <v>554</v>
      </c>
      <c r="AX14" s="9">
        <f t="shared" si="21"/>
        <v>939</v>
      </c>
      <c r="AY14" s="9">
        <f>2+2+1+1+2+2+1</f>
        <v>11</v>
      </c>
      <c r="AZ14" s="9">
        <f>2+1+1+2+3+1+2</f>
        <v>12</v>
      </c>
      <c r="BA14" s="9">
        <f t="shared" si="22"/>
        <v>23</v>
      </c>
      <c r="BB14" s="9">
        <f t="shared" si="23"/>
        <v>396</v>
      </c>
      <c r="BC14" s="9">
        <f t="shared" si="23"/>
        <v>566</v>
      </c>
      <c r="BD14" s="9">
        <f t="shared" si="24"/>
        <v>962</v>
      </c>
      <c r="BE14" s="9">
        <f>1+1+2+2+2+1+2+1</f>
        <v>12</v>
      </c>
      <c r="BF14" s="9">
        <f>1+1+1+1+1+0+1</f>
        <v>6</v>
      </c>
      <c r="BG14" s="9">
        <f t="shared" si="25"/>
        <v>18</v>
      </c>
      <c r="BH14" s="9">
        <f t="shared" si="26"/>
        <v>408</v>
      </c>
      <c r="BI14" s="9">
        <f t="shared" si="26"/>
        <v>572</v>
      </c>
      <c r="BJ14" s="9">
        <f t="shared" si="27"/>
        <v>980</v>
      </c>
      <c r="BK14" s="9">
        <f>8+7+7+3+8+5+6+7+4+6</f>
        <v>61</v>
      </c>
      <c r="BL14" s="9">
        <f>9+9+8+12+8+10+9+8+11+9</f>
        <v>93</v>
      </c>
      <c r="BM14" s="9">
        <f t="shared" si="28"/>
        <v>154</v>
      </c>
      <c r="BN14" s="9">
        <f t="shared" si="29"/>
        <v>469</v>
      </c>
      <c r="BO14" s="9">
        <f t="shared" si="29"/>
        <v>665</v>
      </c>
      <c r="BP14" s="9">
        <f t="shared" si="30"/>
        <v>1134</v>
      </c>
      <c r="BQ14" s="9">
        <f>5+9+5+7+8+7+5+9+2</f>
        <v>57</v>
      </c>
      <c r="BR14" s="9">
        <f>10+6+10+8+7+8+10+6+13</f>
        <v>78</v>
      </c>
      <c r="BS14" s="9">
        <f t="shared" si="31"/>
        <v>135</v>
      </c>
      <c r="BT14" s="9">
        <f t="shared" si="32"/>
        <v>526</v>
      </c>
      <c r="BU14" s="9">
        <f t="shared" si="32"/>
        <v>743</v>
      </c>
      <c r="BV14" s="9">
        <f t="shared" si="33"/>
        <v>1269</v>
      </c>
      <c r="BW14" s="9">
        <f>4+3+4+6+2+2+1+1+2</f>
        <v>25</v>
      </c>
      <c r="BX14" s="9">
        <f>8+9+8+6+2+2+1+2+1</f>
        <v>39</v>
      </c>
      <c r="BY14" s="9">
        <f t="shared" si="34"/>
        <v>64</v>
      </c>
      <c r="BZ14" s="9">
        <f t="shared" si="35"/>
        <v>551</v>
      </c>
      <c r="CA14" s="9">
        <f t="shared" si="35"/>
        <v>782</v>
      </c>
      <c r="CB14" s="9">
        <f t="shared" si="36"/>
        <v>1333</v>
      </c>
      <c r="CC14" s="9">
        <f>1+1+2+2+1+2+1+1</f>
        <v>11</v>
      </c>
      <c r="CD14" s="9">
        <f>1+1+0</f>
        <v>2</v>
      </c>
      <c r="CE14" s="9">
        <f t="shared" si="37"/>
        <v>13</v>
      </c>
      <c r="CF14" s="9">
        <f t="shared" si="38"/>
        <v>562</v>
      </c>
      <c r="CG14" s="9">
        <f t="shared" si="38"/>
        <v>784</v>
      </c>
      <c r="CH14" s="9">
        <f t="shared" si="39"/>
        <v>1346</v>
      </c>
      <c r="CI14" s="9">
        <f>1+1+1+1+1+1+1</f>
        <v>7</v>
      </c>
      <c r="CJ14" s="9">
        <f>0+1+1</f>
        <v>2</v>
      </c>
      <c r="CK14" s="9">
        <f t="shared" si="40"/>
        <v>9</v>
      </c>
      <c r="CL14" s="9">
        <f t="shared" si="41"/>
        <v>569</v>
      </c>
      <c r="CM14" s="9">
        <f t="shared" si="41"/>
        <v>786</v>
      </c>
      <c r="CN14" s="9">
        <f t="shared" si="42"/>
        <v>1355</v>
      </c>
      <c r="CO14" s="9">
        <f>0+1+1+1+1+0</f>
        <v>4</v>
      </c>
      <c r="CP14" s="9">
        <f>1+1+1+1+1+1</f>
        <v>6</v>
      </c>
      <c r="CQ14" s="9">
        <f t="shared" si="43"/>
        <v>10</v>
      </c>
      <c r="CR14" s="9">
        <f t="shared" si="44"/>
        <v>573</v>
      </c>
      <c r="CS14" s="9">
        <f t="shared" si="44"/>
        <v>792</v>
      </c>
      <c r="CT14" s="9">
        <f t="shared" si="45"/>
        <v>1365</v>
      </c>
      <c r="CU14" s="9">
        <f>1+1+1+1+0+1+1</f>
        <v>6</v>
      </c>
      <c r="CV14" s="9">
        <f>0+0+1+1+1+0+1</f>
        <v>4</v>
      </c>
      <c r="CW14" s="9">
        <f t="shared" si="46"/>
        <v>10</v>
      </c>
      <c r="CX14" s="9">
        <f>0</f>
        <v>0</v>
      </c>
      <c r="CY14" s="9">
        <f>1</f>
        <v>1</v>
      </c>
      <c r="CZ14" s="9">
        <f t="shared" si="47"/>
        <v>1</v>
      </c>
      <c r="DA14" s="9">
        <v>1</v>
      </c>
      <c r="DB14" s="9">
        <v>1</v>
      </c>
      <c r="DC14" s="9">
        <f t="shared" si="48"/>
        <v>2</v>
      </c>
      <c r="DD14" s="9">
        <f t="shared" si="49"/>
        <v>580</v>
      </c>
      <c r="DE14" s="9">
        <f t="shared" si="51"/>
        <v>798</v>
      </c>
      <c r="DF14" s="9">
        <f t="shared" si="50"/>
        <v>1378</v>
      </c>
    </row>
    <row r="15" spans="1:111" s="8" customFormat="1" ht="30" customHeight="1" x14ac:dyDescent="0.2">
      <c r="A15" s="7">
        <v>8</v>
      </c>
      <c r="B15" s="12" t="s">
        <v>3</v>
      </c>
      <c r="C15" s="11">
        <v>9</v>
      </c>
      <c r="D15" s="11">
        <v>2</v>
      </c>
      <c r="E15" s="11">
        <f t="shared" si="0"/>
        <v>11</v>
      </c>
      <c r="F15" s="11">
        <f>1+3+9+1+8+1+2-1</f>
        <v>24</v>
      </c>
      <c r="G15" s="11">
        <f>8+3+5+4+1+1</f>
        <v>22</v>
      </c>
      <c r="H15" s="11">
        <f t="shared" si="1"/>
        <v>46</v>
      </c>
      <c r="I15" s="11">
        <f>0+18+1+2+4+12+6+3+8+6</f>
        <v>60</v>
      </c>
      <c r="J15" s="11">
        <f>0+11+1+9+1+1+10+7+15+7</f>
        <v>62</v>
      </c>
      <c r="K15" s="11">
        <f t="shared" si="2"/>
        <v>122</v>
      </c>
      <c r="L15" s="11">
        <f t="shared" si="3"/>
        <v>93</v>
      </c>
      <c r="M15" s="11">
        <f t="shared" si="4"/>
        <v>86</v>
      </c>
      <c r="N15" s="11">
        <f t="shared" si="5"/>
        <v>179</v>
      </c>
      <c r="O15" s="11">
        <f>5+2+4+11+1+4+8+9</f>
        <v>44</v>
      </c>
      <c r="P15" s="11">
        <f>4+2+10+9+1+7+7+11+9</f>
        <v>60</v>
      </c>
      <c r="Q15" s="11">
        <f t="shared" si="6"/>
        <v>104</v>
      </c>
      <c r="R15" s="11">
        <f t="shared" si="7"/>
        <v>137</v>
      </c>
      <c r="S15" s="11">
        <f t="shared" si="7"/>
        <v>146</v>
      </c>
      <c r="T15" s="11">
        <f t="shared" si="8"/>
        <v>283</v>
      </c>
      <c r="U15" s="9">
        <f>9+5+4+12+10+9+14+13+4</f>
        <v>80</v>
      </c>
      <c r="V15" s="9">
        <f>20+9+8+11+10+27+15+17+8</f>
        <v>125</v>
      </c>
      <c r="W15" s="9">
        <f t="shared" si="9"/>
        <v>205</v>
      </c>
      <c r="X15" s="9">
        <f t="shared" si="10"/>
        <v>217</v>
      </c>
      <c r="Y15" s="9">
        <f t="shared" si="10"/>
        <v>271</v>
      </c>
      <c r="Z15" s="9">
        <f t="shared" si="11"/>
        <v>488</v>
      </c>
      <c r="AA15" s="9">
        <f>14+5+7+6+7+11+13+0+5+5</f>
        <v>73</v>
      </c>
      <c r="AB15" s="9">
        <f>8+9+8+12+7+10+10+0+11+7</f>
        <v>82</v>
      </c>
      <c r="AC15" s="9">
        <f t="shared" si="12"/>
        <v>155</v>
      </c>
      <c r="AD15" s="10">
        <f t="shared" si="13"/>
        <v>290</v>
      </c>
      <c r="AE15" s="10">
        <f t="shared" si="13"/>
        <v>353</v>
      </c>
      <c r="AF15" s="10">
        <f t="shared" si="52"/>
        <v>643</v>
      </c>
      <c r="AG15" s="9">
        <f>6+10+3+2+2+3+12+13+15+2</f>
        <v>68</v>
      </c>
      <c r="AH15" s="9">
        <f>12+4+10+8+14+7+8+14+15+2</f>
        <v>94</v>
      </c>
      <c r="AI15" s="9">
        <f t="shared" si="14"/>
        <v>162</v>
      </c>
      <c r="AJ15" s="9">
        <f t="shared" si="15"/>
        <v>358</v>
      </c>
      <c r="AK15" s="9">
        <f t="shared" si="15"/>
        <v>447</v>
      </c>
      <c r="AL15" s="9">
        <f t="shared" si="16"/>
        <v>805</v>
      </c>
      <c r="AM15" s="9">
        <f>7+8+2+10+6+6+1+2+2+2</f>
        <v>46</v>
      </c>
      <c r="AN15" s="9">
        <f>9+9+3+17+4+12+6+7+5+8</f>
        <v>80</v>
      </c>
      <c r="AO15" s="9">
        <f t="shared" si="17"/>
        <v>126</v>
      </c>
      <c r="AP15" s="9">
        <f t="shared" si="18"/>
        <v>404</v>
      </c>
      <c r="AQ15" s="9">
        <f t="shared" si="18"/>
        <v>527</v>
      </c>
      <c r="AR15" s="9">
        <f t="shared" si="19"/>
        <v>931</v>
      </c>
      <c r="AS15" s="9">
        <f>1+0+1+1+1+1</f>
        <v>5</v>
      </c>
      <c r="AT15" s="9">
        <f>4+5+1+2+1</f>
        <v>13</v>
      </c>
      <c r="AU15" s="9">
        <f t="shared" si="53"/>
        <v>18</v>
      </c>
      <c r="AV15" s="9">
        <f t="shared" si="20"/>
        <v>409</v>
      </c>
      <c r="AW15" s="9">
        <f t="shared" si="20"/>
        <v>540</v>
      </c>
      <c r="AX15" s="9">
        <f t="shared" si="21"/>
        <v>949</v>
      </c>
      <c r="AY15" s="9">
        <f>1+0+1</f>
        <v>2</v>
      </c>
      <c r="AZ15" s="9">
        <f>1+1+1+1+1+0+0</f>
        <v>5</v>
      </c>
      <c r="BA15" s="9">
        <f t="shared" si="22"/>
        <v>7</v>
      </c>
      <c r="BB15" s="9">
        <f t="shared" si="23"/>
        <v>411</v>
      </c>
      <c r="BC15" s="9">
        <f t="shared" si="23"/>
        <v>545</v>
      </c>
      <c r="BD15" s="9">
        <f t="shared" si="24"/>
        <v>956</v>
      </c>
      <c r="BE15" s="9">
        <f>1+1+1+0+0+1</f>
        <v>4</v>
      </c>
      <c r="BF15" s="9">
        <f>0+1+1+0+1</f>
        <v>3</v>
      </c>
      <c r="BG15" s="9">
        <f t="shared" si="25"/>
        <v>7</v>
      </c>
      <c r="BH15" s="9">
        <f t="shared" si="26"/>
        <v>415</v>
      </c>
      <c r="BI15" s="9">
        <f t="shared" si="26"/>
        <v>548</v>
      </c>
      <c r="BJ15" s="9">
        <f t="shared" si="27"/>
        <v>963</v>
      </c>
      <c r="BK15" s="9">
        <f>0+1+1+1+1+1+1+1</f>
        <v>7</v>
      </c>
      <c r="BL15" s="9">
        <f>0+1+1+1+1+1+1</f>
        <v>6</v>
      </c>
      <c r="BM15" s="9">
        <f t="shared" si="28"/>
        <v>13</v>
      </c>
      <c r="BN15" s="9">
        <f t="shared" si="29"/>
        <v>422</v>
      </c>
      <c r="BO15" s="9">
        <f t="shared" si="29"/>
        <v>554</v>
      </c>
      <c r="BP15" s="9">
        <f t="shared" si="30"/>
        <v>976</v>
      </c>
      <c r="BQ15" s="9">
        <f>1+1+4+5+4+3</f>
        <v>18</v>
      </c>
      <c r="BR15" s="9">
        <f>0+1+3+3+2+2</f>
        <v>11</v>
      </c>
      <c r="BS15" s="9">
        <f t="shared" si="31"/>
        <v>29</v>
      </c>
      <c r="BT15" s="9">
        <f t="shared" si="32"/>
        <v>440</v>
      </c>
      <c r="BU15" s="9">
        <f t="shared" si="32"/>
        <v>565</v>
      </c>
      <c r="BV15" s="9">
        <f t="shared" si="33"/>
        <v>1005</v>
      </c>
      <c r="BW15" s="9">
        <f>2+2+2+2+0+2+0+3</f>
        <v>13</v>
      </c>
      <c r="BX15" s="9">
        <f>2+2+2+2+3+2+2+1</f>
        <v>16</v>
      </c>
      <c r="BY15" s="9">
        <f t="shared" si="34"/>
        <v>29</v>
      </c>
      <c r="BZ15" s="9">
        <f t="shared" si="35"/>
        <v>453</v>
      </c>
      <c r="CA15" s="9">
        <f t="shared" si="35"/>
        <v>581</v>
      </c>
      <c r="CB15" s="9">
        <f t="shared" si="36"/>
        <v>1034</v>
      </c>
      <c r="CC15" s="9">
        <f>3+3+3+3+3+1</f>
        <v>16</v>
      </c>
      <c r="CD15" s="9">
        <f>2+0+3+5+1+4+2+2</f>
        <v>19</v>
      </c>
      <c r="CE15" s="9">
        <f t="shared" si="37"/>
        <v>35</v>
      </c>
      <c r="CF15" s="9">
        <f t="shared" si="38"/>
        <v>469</v>
      </c>
      <c r="CG15" s="9">
        <f t="shared" si="38"/>
        <v>600</v>
      </c>
      <c r="CH15" s="9">
        <f t="shared" si="39"/>
        <v>1069</v>
      </c>
      <c r="CI15" s="9">
        <f>0+2+2+1+1+1+1</f>
        <v>8</v>
      </c>
      <c r="CJ15" s="9">
        <f>2+1+2+3+1+1+2+1</f>
        <v>13</v>
      </c>
      <c r="CK15" s="9">
        <f t="shared" si="40"/>
        <v>21</v>
      </c>
      <c r="CL15" s="9">
        <f t="shared" si="41"/>
        <v>477</v>
      </c>
      <c r="CM15" s="9">
        <f t="shared" si="41"/>
        <v>613</v>
      </c>
      <c r="CN15" s="9">
        <f t="shared" si="42"/>
        <v>1090</v>
      </c>
      <c r="CO15" s="9">
        <f>1+1+1+2+0</f>
        <v>5</v>
      </c>
      <c r="CP15" s="9">
        <f>1+1+3+2+2+1</f>
        <v>10</v>
      </c>
      <c r="CQ15" s="9">
        <f t="shared" si="43"/>
        <v>15</v>
      </c>
      <c r="CR15" s="9">
        <f t="shared" si="44"/>
        <v>482</v>
      </c>
      <c r="CS15" s="9">
        <f t="shared" si="44"/>
        <v>623</v>
      </c>
      <c r="CT15" s="9">
        <f t="shared" si="45"/>
        <v>1105</v>
      </c>
      <c r="CU15" s="9">
        <f>0+1+2+1+2+1+1</f>
        <v>8</v>
      </c>
      <c r="CV15" s="9">
        <f>2+2+3+3+1+1+0+2+1+1</f>
        <v>16</v>
      </c>
      <c r="CW15" s="9">
        <f t="shared" si="46"/>
        <v>24</v>
      </c>
      <c r="CX15" s="9">
        <f>1+2</f>
        <v>3</v>
      </c>
      <c r="CY15" s="9">
        <f>1+1</f>
        <v>2</v>
      </c>
      <c r="CZ15" s="9">
        <f t="shared" si="47"/>
        <v>5</v>
      </c>
      <c r="DA15" s="9">
        <v>0</v>
      </c>
      <c r="DB15" s="9">
        <v>0</v>
      </c>
      <c r="DC15" s="9">
        <f t="shared" si="48"/>
        <v>0</v>
      </c>
      <c r="DD15" s="9">
        <f t="shared" si="49"/>
        <v>493</v>
      </c>
      <c r="DE15" s="9">
        <f t="shared" si="51"/>
        <v>641</v>
      </c>
      <c r="DF15" s="9">
        <f t="shared" si="50"/>
        <v>1134</v>
      </c>
    </row>
    <row r="16" spans="1:111" ht="33.75" customHeight="1" x14ac:dyDescent="0.35">
      <c r="A16" s="76" t="s">
        <v>2</v>
      </c>
      <c r="B16" s="77"/>
      <c r="C16" s="4">
        <f>C8+C9+C10+C11+C12+C13+C14+C15</f>
        <v>116</v>
      </c>
      <c r="D16" s="4">
        <f>D8+D9+D10+D11+D12+D13+D14+D15</f>
        <v>127</v>
      </c>
      <c r="E16" s="4">
        <f t="shared" si="0"/>
        <v>243</v>
      </c>
      <c r="F16" s="4">
        <f>F8+F9+F10+F11+F12+F13+F14+F15</f>
        <v>236</v>
      </c>
      <c r="G16" s="4">
        <f>G8+G9+G10+G11+G12+G13+G14+G15</f>
        <v>254</v>
      </c>
      <c r="H16" s="4">
        <f t="shared" si="1"/>
        <v>490</v>
      </c>
      <c r="I16" s="4">
        <f>SUM(I8:I15)</f>
        <v>449</v>
      </c>
      <c r="J16" s="4">
        <f>SUM(J8:J15)</f>
        <v>445</v>
      </c>
      <c r="K16" s="4">
        <f t="shared" si="2"/>
        <v>894</v>
      </c>
      <c r="L16" s="4">
        <f t="shared" si="3"/>
        <v>801</v>
      </c>
      <c r="M16" s="4">
        <f t="shared" si="4"/>
        <v>826</v>
      </c>
      <c r="N16" s="6">
        <f t="shared" si="5"/>
        <v>1627</v>
      </c>
      <c r="O16" s="4">
        <f>SUM(O8:O15)</f>
        <v>453</v>
      </c>
      <c r="P16" s="4">
        <f>SUM(P8:P15)</f>
        <v>651</v>
      </c>
      <c r="Q16" s="4">
        <f t="shared" si="6"/>
        <v>1104</v>
      </c>
      <c r="R16" s="4">
        <f>SUM(R8:R15)</f>
        <v>1254</v>
      </c>
      <c r="S16" s="4">
        <f>SUM(S8:S15)</f>
        <v>1477</v>
      </c>
      <c r="T16" s="4">
        <f t="shared" si="8"/>
        <v>2731</v>
      </c>
      <c r="U16" s="4">
        <f>SUM(U8:U15)</f>
        <v>647</v>
      </c>
      <c r="V16" s="4">
        <f>SUM(V8:V15)</f>
        <v>775</v>
      </c>
      <c r="W16" s="4">
        <f t="shared" si="9"/>
        <v>1422</v>
      </c>
      <c r="X16" s="4">
        <f>SUM(X8:X15)</f>
        <v>1901</v>
      </c>
      <c r="Y16" s="4">
        <f>SUM(Y8:Y15)</f>
        <v>2252</v>
      </c>
      <c r="Z16" s="4">
        <f t="shared" si="11"/>
        <v>4153</v>
      </c>
      <c r="AA16" s="4">
        <f t="shared" ref="AA16:AK16" si="54">SUM(AA8:AA15)</f>
        <v>500</v>
      </c>
      <c r="AB16" s="4">
        <f t="shared" si="54"/>
        <v>599</v>
      </c>
      <c r="AC16" s="7">
        <f t="shared" si="54"/>
        <v>1099</v>
      </c>
      <c r="AD16" s="7">
        <f t="shared" si="54"/>
        <v>2401</v>
      </c>
      <c r="AE16" s="7">
        <f t="shared" si="54"/>
        <v>2851</v>
      </c>
      <c r="AF16" s="7">
        <f t="shared" si="54"/>
        <v>5252</v>
      </c>
      <c r="AG16" s="7">
        <f t="shared" si="54"/>
        <v>553</v>
      </c>
      <c r="AH16" s="7">
        <f t="shared" si="54"/>
        <v>571</v>
      </c>
      <c r="AI16" s="7">
        <f t="shared" si="54"/>
        <v>1124</v>
      </c>
      <c r="AJ16" s="7">
        <f t="shared" si="54"/>
        <v>2954</v>
      </c>
      <c r="AK16" s="7">
        <f t="shared" si="54"/>
        <v>3422</v>
      </c>
      <c r="AL16" s="7">
        <f t="shared" si="16"/>
        <v>6376</v>
      </c>
      <c r="AM16" s="7">
        <f>SUM(AM8:AM15)</f>
        <v>319</v>
      </c>
      <c r="AN16" s="7">
        <f>SUM(AN8:AN15)</f>
        <v>474</v>
      </c>
      <c r="AO16" s="7">
        <f>SUM(AO8:AO15)</f>
        <v>793</v>
      </c>
      <c r="AP16" s="7">
        <f>SUM(AP8:AP15)</f>
        <v>3273</v>
      </c>
      <c r="AQ16" s="7">
        <f>SUM(AQ8:AQ15)</f>
        <v>3896</v>
      </c>
      <c r="AR16" s="7">
        <f t="shared" si="19"/>
        <v>7169</v>
      </c>
      <c r="AS16" s="7">
        <f>SUM(AS8:AS15)</f>
        <v>150</v>
      </c>
      <c r="AT16" s="7">
        <f>SUM(AT8:AT15)</f>
        <v>216</v>
      </c>
      <c r="AU16" s="7">
        <f>SUM(AU8:AU15)</f>
        <v>366</v>
      </c>
      <c r="AV16" s="7">
        <f>SUM(AV8:AV15)</f>
        <v>3423</v>
      </c>
      <c r="AW16" s="7">
        <f>SUM(AW8:AW15)</f>
        <v>4112</v>
      </c>
      <c r="AX16" s="7">
        <f t="shared" si="21"/>
        <v>7535</v>
      </c>
      <c r="AY16" s="7">
        <f>SUM(AY8:AY15)</f>
        <v>93</v>
      </c>
      <c r="AZ16" s="7">
        <f>SUM(AZ8:AZ15)</f>
        <v>119</v>
      </c>
      <c r="BA16" s="7">
        <f>SUM(BA8:BA15)</f>
        <v>212</v>
      </c>
      <c r="BB16" s="6">
        <f>SUM(BB8:BB15)</f>
        <v>3516</v>
      </c>
      <c r="BC16" s="6">
        <f>SUM(BC8:BC15)</f>
        <v>4231</v>
      </c>
      <c r="BD16" s="6">
        <f t="shared" si="24"/>
        <v>7747</v>
      </c>
      <c r="BE16" s="4">
        <f t="shared" ref="BE16:CA16" si="55">SUM(BE8:BE15)</f>
        <v>84</v>
      </c>
      <c r="BF16" s="4">
        <f t="shared" si="55"/>
        <v>79</v>
      </c>
      <c r="BG16" s="4">
        <f t="shared" si="55"/>
        <v>163</v>
      </c>
      <c r="BH16" s="4">
        <f t="shared" si="55"/>
        <v>3600</v>
      </c>
      <c r="BI16" s="4">
        <f t="shared" si="55"/>
        <v>4310</v>
      </c>
      <c r="BJ16" s="4">
        <f t="shared" si="55"/>
        <v>7910</v>
      </c>
      <c r="BK16" s="4">
        <f t="shared" si="55"/>
        <v>228</v>
      </c>
      <c r="BL16" s="4">
        <f t="shared" si="55"/>
        <v>242</v>
      </c>
      <c r="BM16" s="4">
        <f t="shared" si="55"/>
        <v>470</v>
      </c>
      <c r="BN16" s="5">
        <f t="shared" si="55"/>
        <v>3828</v>
      </c>
      <c r="BO16" s="4">
        <f t="shared" si="55"/>
        <v>4552</v>
      </c>
      <c r="BP16" s="5">
        <f t="shared" si="55"/>
        <v>8380</v>
      </c>
      <c r="BQ16" s="4">
        <f t="shared" si="55"/>
        <v>235</v>
      </c>
      <c r="BR16" s="4">
        <f t="shared" si="55"/>
        <v>253</v>
      </c>
      <c r="BS16" s="4">
        <f t="shared" si="55"/>
        <v>488</v>
      </c>
      <c r="BT16" s="4">
        <f t="shared" si="55"/>
        <v>4063</v>
      </c>
      <c r="BU16" s="4">
        <f t="shared" si="55"/>
        <v>4805</v>
      </c>
      <c r="BV16" s="4">
        <f t="shared" si="55"/>
        <v>8868</v>
      </c>
      <c r="BW16" s="4">
        <f t="shared" si="55"/>
        <v>289</v>
      </c>
      <c r="BX16" s="4">
        <f t="shared" si="55"/>
        <v>399</v>
      </c>
      <c r="BY16" s="4">
        <f t="shared" si="55"/>
        <v>688</v>
      </c>
      <c r="BZ16" s="5">
        <f t="shared" si="55"/>
        <v>4352</v>
      </c>
      <c r="CA16" s="4">
        <f t="shared" si="55"/>
        <v>5204</v>
      </c>
      <c r="CB16" s="4">
        <f t="shared" si="36"/>
        <v>9556</v>
      </c>
      <c r="CC16" s="4">
        <f t="shared" ref="CC16:DC16" si="56">SUM(CC8:CC15)</f>
        <v>156</v>
      </c>
      <c r="CD16" s="4">
        <f t="shared" si="56"/>
        <v>171</v>
      </c>
      <c r="CE16" s="4">
        <f t="shared" si="56"/>
        <v>327</v>
      </c>
      <c r="CF16" s="5">
        <f t="shared" si="56"/>
        <v>4508</v>
      </c>
      <c r="CG16" s="4">
        <f t="shared" si="56"/>
        <v>5375</v>
      </c>
      <c r="CH16" s="4">
        <f t="shared" si="56"/>
        <v>9883</v>
      </c>
      <c r="CI16" s="4">
        <f t="shared" si="56"/>
        <v>109</v>
      </c>
      <c r="CJ16" s="4">
        <f t="shared" si="56"/>
        <v>97</v>
      </c>
      <c r="CK16" s="4">
        <f t="shared" si="56"/>
        <v>206</v>
      </c>
      <c r="CL16" s="5">
        <f t="shared" si="56"/>
        <v>4617</v>
      </c>
      <c r="CM16" s="4">
        <f t="shared" si="56"/>
        <v>5472</v>
      </c>
      <c r="CN16" s="4">
        <f t="shared" si="56"/>
        <v>10089</v>
      </c>
      <c r="CO16" s="4">
        <f t="shared" si="56"/>
        <v>89</v>
      </c>
      <c r="CP16" s="4">
        <f t="shared" si="56"/>
        <v>85</v>
      </c>
      <c r="CQ16" s="4">
        <f t="shared" si="56"/>
        <v>174</v>
      </c>
      <c r="CR16" s="5">
        <f t="shared" si="56"/>
        <v>4706</v>
      </c>
      <c r="CS16" s="4">
        <f t="shared" si="56"/>
        <v>5557</v>
      </c>
      <c r="CT16" s="4">
        <f t="shared" si="56"/>
        <v>10263</v>
      </c>
      <c r="CU16" s="4">
        <f t="shared" si="56"/>
        <v>76</v>
      </c>
      <c r="CV16" s="4">
        <f t="shared" si="56"/>
        <v>104</v>
      </c>
      <c r="CW16" s="4">
        <f t="shared" si="56"/>
        <v>180</v>
      </c>
      <c r="CX16" s="4">
        <f t="shared" si="56"/>
        <v>17</v>
      </c>
      <c r="CY16" s="4">
        <f t="shared" si="56"/>
        <v>17</v>
      </c>
      <c r="CZ16" s="4">
        <f t="shared" si="56"/>
        <v>34</v>
      </c>
      <c r="DA16" s="4">
        <f t="shared" si="56"/>
        <v>9</v>
      </c>
      <c r="DB16" s="4">
        <f t="shared" si="56"/>
        <v>3</v>
      </c>
      <c r="DC16" s="4">
        <f t="shared" si="56"/>
        <v>12</v>
      </c>
      <c r="DD16" s="3">
        <f>DD8+DD9+DD10+DD11+DD12+DD13+DD14+DD15</f>
        <v>4808</v>
      </c>
      <c r="DE16" s="3">
        <f>DE8+DE9+DE10+DE11+DE12+DE13+DE14+DE15</f>
        <v>5681</v>
      </c>
      <c r="DF16" s="3">
        <f t="shared" si="50"/>
        <v>10489</v>
      </c>
    </row>
    <row r="17" spans="1:111" x14ac:dyDescent="0.35">
      <c r="A17" s="73" t="s">
        <v>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5"/>
      <c r="DG17" s="2"/>
    </row>
    <row r="18" spans="1:111" ht="27" customHeight="1" x14ac:dyDescent="0.35">
      <c r="A18" s="70" t="s">
        <v>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2"/>
    </row>
  </sheetData>
  <mergeCells count="40">
    <mergeCell ref="CX6:CZ6"/>
    <mergeCell ref="AM6:AO6"/>
    <mergeCell ref="BT6:BV6"/>
    <mergeCell ref="DA6:DC6"/>
    <mergeCell ref="A18:DF18"/>
    <mergeCell ref="AJ6:AL6"/>
    <mergeCell ref="A17:DF17"/>
    <mergeCell ref="A16:B16"/>
    <mergeCell ref="AS6:AU6"/>
    <mergeCell ref="BE6:BG6"/>
    <mergeCell ref="AV6:AX6"/>
    <mergeCell ref="BK6:BM6"/>
    <mergeCell ref="BB6:BD6"/>
    <mergeCell ref="R6:T6"/>
    <mergeCell ref="X6:Z6"/>
    <mergeCell ref="AG6:AI6"/>
    <mergeCell ref="CC6:CE6"/>
    <mergeCell ref="AD6:AF6"/>
    <mergeCell ref="CI6:CK6"/>
    <mergeCell ref="BZ6:CB6"/>
    <mergeCell ref="BQ6:BS6"/>
    <mergeCell ref="BW6:BY6"/>
    <mergeCell ref="BH6:BJ6"/>
    <mergeCell ref="AP6:AR6"/>
    <mergeCell ref="CR6:CT6"/>
    <mergeCell ref="A5:DF5"/>
    <mergeCell ref="A6:A7"/>
    <mergeCell ref="B6:B7"/>
    <mergeCell ref="O6:Q6"/>
    <mergeCell ref="DD6:DF6"/>
    <mergeCell ref="U6:W6"/>
    <mergeCell ref="C6:K6"/>
    <mergeCell ref="L6:N6"/>
    <mergeCell ref="AA6:AC6"/>
    <mergeCell ref="BN6:BP6"/>
    <mergeCell ref="AY6:BA6"/>
    <mergeCell ref="CO6:CQ6"/>
    <mergeCell ref="CL6:CN6"/>
    <mergeCell ref="CU6:CW6"/>
    <mergeCell ref="CF6:CH6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fitToHeight="0" orientation="landscape" horizontalDpi="200" verticalDpi="200" r:id="rId1"/>
  <colBreaks count="1" manualBreakCount="1">
    <brk id="110" max="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4+6 รวม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jass</cp:lastModifiedBy>
  <dcterms:created xsi:type="dcterms:W3CDTF">2018-02-21T10:34:58Z</dcterms:created>
  <dcterms:modified xsi:type="dcterms:W3CDTF">2018-02-26T06:50:22Z</dcterms:modified>
</cp:coreProperties>
</file>