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800"/>
  </bookViews>
  <sheets>
    <sheet name="4+6 รวม" sheetId="4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G15" i="4" l="1"/>
  <c r="FF15" i="4"/>
  <c r="FG14" i="4"/>
  <c r="FF14" i="4"/>
  <c r="FG13" i="4"/>
  <c r="FF13" i="4"/>
  <c r="FG12" i="4"/>
  <c r="FF12" i="4"/>
  <c r="FG11" i="4"/>
  <c r="FF11" i="4"/>
  <c r="FG10" i="4"/>
  <c r="FF10" i="4"/>
  <c r="FG9" i="4"/>
  <c r="FF9" i="4"/>
  <c r="FG8" i="4"/>
  <c r="FF8" i="4"/>
  <c r="FM15" i="4" l="1"/>
  <c r="FL15" i="4"/>
  <c r="FM14" i="4"/>
  <c r="FL14" i="4"/>
  <c r="FM13" i="4"/>
  <c r="FL13" i="4"/>
  <c r="FM12" i="4"/>
  <c r="FL12" i="4"/>
  <c r="FM11" i="4"/>
  <c r="FL11" i="4"/>
  <c r="FM10" i="4"/>
  <c r="FL10" i="4"/>
  <c r="FM9" i="4"/>
  <c r="FL9" i="4"/>
  <c r="FM8" i="4"/>
  <c r="FL8" i="4"/>
  <c r="FJ16" i="4"/>
  <c r="FI16" i="4"/>
  <c r="FK15" i="4"/>
  <c r="FK14" i="4"/>
  <c r="FK13" i="4"/>
  <c r="FK12" i="4"/>
  <c r="FK11" i="4"/>
  <c r="FK10" i="4"/>
  <c r="FK9" i="4"/>
  <c r="FK8" i="4"/>
  <c r="FK16" i="4" l="1"/>
  <c r="FD15" i="4"/>
  <c r="FC15" i="4"/>
  <c r="FD14" i="4"/>
  <c r="FC14" i="4"/>
  <c r="FD13" i="4"/>
  <c r="FC13" i="4"/>
  <c r="FD12" i="4"/>
  <c r="FC12" i="4"/>
  <c r="FD11" i="4"/>
  <c r="FC11" i="4"/>
  <c r="FD10" i="4"/>
  <c r="FC10" i="4"/>
  <c r="FD9" i="4"/>
  <c r="FC9" i="4"/>
  <c r="FD8" i="4"/>
  <c r="FC8" i="4"/>
  <c r="FG16" i="4" l="1"/>
  <c r="FF16" i="4"/>
  <c r="FH12" i="4"/>
  <c r="FH13" i="4"/>
  <c r="FH14" i="4"/>
  <c r="FH15" i="4"/>
  <c r="FH11" i="4"/>
  <c r="FH10" i="4"/>
  <c r="FH9" i="4"/>
  <c r="FH8" i="4"/>
  <c r="FH16" i="4" l="1"/>
  <c r="EX15" i="4"/>
  <c r="EW15" i="4"/>
  <c r="EX14" i="4"/>
  <c r="EW14" i="4"/>
  <c r="EX13" i="4"/>
  <c r="EW13" i="4"/>
  <c r="EX12" i="4"/>
  <c r="EW12" i="4"/>
  <c r="EX11" i="4"/>
  <c r="EW11" i="4"/>
  <c r="EX10" i="4"/>
  <c r="EW10" i="4"/>
  <c r="EX9" i="4"/>
  <c r="EW9" i="4"/>
  <c r="EX8" i="4"/>
  <c r="EW8" i="4"/>
  <c r="FD16" i="4" l="1"/>
  <c r="FC16" i="4"/>
  <c r="FE15" i="4"/>
  <c r="FE14" i="4"/>
  <c r="FE13" i="4"/>
  <c r="FE12" i="4"/>
  <c r="FE11" i="4"/>
  <c r="FE10" i="4"/>
  <c r="FE9" i="4"/>
  <c r="FE8" i="4"/>
  <c r="FL16" i="4" l="1"/>
  <c r="FE16" i="4"/>
  <c r="ER15" i="4"/>
  <c r="EQ15" i="4"/>
  <c r="ER14" i="4"/>
  <c r="EQ14" i="4"/>
  <c r="ER13" i="4"/>
  <c r="EQ13" i="4"/>
  <c r="ER12" i="4"/>
  <c r="EQ12" i="4"/>
  <c r="ER11" i="4"/>
  <c r="EQ11" i="4"/>
  <c r="ER10" i="4"/>
  <c r="EQ10" i="4"/>
  <c r="ER9" i="4"/>
  <c r="EQ9" i="4"/>
  <c r="ER8" i="4"/>
  <c r="EQ8" i="4"/>
  <c r="ES13" i="4" l="1"/>
  <c r="ES15" i="4" l="1"/>
  <c r="D49" i="4"/>
  <c r="F48" i="4"/>
  <c r="F47" i="4"/>
  <c r="E47" i="4"/>
  <c r="E49" i="4" s="1"/>
  <c r="D47" i="4"/>
  <c r="EX16" i="4" l="1"/>
  <c r="EW16" i="4"/>
  <c r="EY15" i="4"/>
  <c r="EY14" i="4"/>
  <c r="EY13" i="4"/>
  <c r="EY12" i="4"/>
  <c r="EY11" i="4"/>
  <c r="EY10" i="4"/>
  <c r="EY9" i="4"/>
  <c r="EY8" i="4"/>
  <c r="EY16" i="4" l="1"/>
  <c r="EL15" i="4"/>
  <c r="EK15" i="4"/>
  <c r="EL14" i="4"/>
  <c r="EK14" i="4"/>
  <c r="EL13" i="4"/>
  <c r="EK13" i="4"/>
  <c r="EL12" i="4"/>
  <c r="EK12" i="4"/>
  <c r="EL11" i="4"/>
  <c r="EK11" i="4"/>
  <c r="EL10" i="4"/>
  <c r="EK10" i="4"/>
  <c r="EL9" i="4"/>
  <c r="EK9" i="4"/>
  <c r="EL8" i="4"/>
  <c r="EK8" i="4"/>
  <c r="ER16" i="4" l="1"/>
  <c r="EQ16" i="4"/>
  <c r="ES14" i="4"/>
  <c r="ES12" i="4"/>
  <c r="ES11" i="4"/>
  <c r="ES10" i="4"/>
  <c r="ES9" i="4"/>
  <c r="ES8" i="4"/>
  <c r="ES16" i="4" l="1"/>
  <c r="EF15" i="4"/>
  <c r="EE15" i="4"/>
  <c r="EF14" i="4"/>
  <c r="EE14" i="4"/>
  <c r="EF13" i="4"/>
  <c r="EE13" i="4"/>
  <c r="EF12" i="4"/>
  <c r="EE12" i="4"/>
  <c r="EF11" i="4"/>
  <c r="EE11" i="4"/>
  <c r="EF10" i="4"/>
  <c r="EE10" i="4"/>
  <c r="EF9" i="4"/>
  <c r="EE9" i="4"/>
  <c r="EF8" i="4"/>
  <c r="EE8" i="4"/>
  <c r="EL16" i="4" l="1"/>
  <c r="EK16" i="4"/>
  <c r="EM15" i="4"/>
  <c r="EM14" i="4"/>
  <c r="EM13" i="4"/>
  <c r="EM12" i="4"/>
  <c r="EM11" i="4"/>
  <c r="EM10" i="4"/>
  <c r="EM9" i="4"/>
  <c r="EM8" i="4"/>
  <c r="EM16" i="4" l="1"/>
  <c r="DZ15" i="4"/>
  <c r="DY15" i="4"/>
  <c r="DZ14" i="4"/>
  <c r="DY14" i="4"/>
  <c r="DZ13" i="4"/>
  <c r="DY13" i="4"/>
  <c r="DZ12" i="4"/>
  <c r="DY12" i="4"/>
  <c r="DZ11" i="4"/>
  <c r="DY11" i="4"/>
  <c r="DZ10" i="4"/>
  <c r="DY10" i="4"/>
  <c r="DZ9" i="4"/>
  <c r="DY9" i="4"/>
  <c r="DZ8" i="4"/>
  <c r="DY8" i="4"/>
  <c r="EF16" i="4" l="1"/>
  <c r="EE16" i="4"/>
  <c r="EG8" i="4" l="1"/>
  <c r="EG9" i="4"/>
  <c r="EG12" i="4"/>
  <c r="EG15" i="4"/>
  <c r="EG13" i="4"/>
  <c r="EG14" i="4"/>
  <c r="EG11" i="4"/>
  <c r="EG10" i="4"/>
  <c r="EG16" i="4" l="1"/>
  <c r="DT15" i="4"/>
  <c r="DS15" i="4"/>
  <c r="DT14" i="4"/>
  <c r="DS14" i="4"/>
  <c r="DT13" i="4"/>
  <c r="DS13" i="4"/>
  <c r="DT12" i="4"/>
  <c r="DS12" i="4"/>
  <c r="DT11" i="4"/>
  <c r="DS11" i="4"/>
  <c r="DT10" i="4"/>
  <c r="DS10" i="4"/>
  <c r="DT9" i="4"/>
  <c r="DS9" i="4"/>
  <c r="DT8" i="4"/>
  <c r="DS8" i="4"/>
  <c r="DZ16" i="4" l="1"/>
  <c r="DY16" i="4"/>
  <c r="EA15" i="4"/>
  <c r="EA14" i="4"/>
  <c r="EA13" i="4"/>
  <c r="EA12" i="4"/>
  <c r="EA11" i="4"/>
  <c r="EA10" i="4"/>
  <c r="EA9" i="4"/>
  <c r="EA8" i="4"/>
  <c r="EA16" i="4" l="1"/>
  <c r="DN15" i="4"/>
  <c r="DM15" i="4"/>
  <c r="DN14" i="4"/>
  <c r="DM14" i="4"/>
  <c r="DN13" i="4"/>
  <c r="DM13" i="4"/>
  <c r="DN12" i="4"/>
  <c r="DM12" i="4"/>
  <c r="DN11" i="4"/>
  <c r="DM11" i="4"/>
  <c r="DN10" i="4"/>
  <c r="DM10" i="4"/>
  <c r="DN9" i="4"/>
  <c r="DM9" i="4"/>
  <c r="DN8" i="4"/>
  <c r="DM8" i="4"/>
  <c r="DT16" i="4" l="1"/>
  <c r="DS16" i="4"/>
  <c r="DU13" i="4"/>
  <c r="DU12" i="4"/>
  <c r="DU15" i="4"/>
  <c r="DU14" i="4"/>
  <c r="DU11" i="4"/>
  <c r="DU9" i="4"/>
  <c r="DU8" i="4"/>
  <c r="DU10" i="4" l="1"/>
  <c r="DU16" i="4" s="1"/>
  <c r="DG15" i="4" l="1"/>
  <c r="DH14" i="4"/>
  <c r="DH13" i="4"/>
  <c r="DH12" i="4"/>
  <c r="DG11" i="4"/>
  <c r="DH11" i="4"/>
  <c r="DH10" i="4"/>
  <c r="DH9" i="4"/>
  <c r="DH8" i="4"/>
  <c r="DG8" i="4"/>
  <c r="DH15" i="4" l="1"/>
  <c r="DG13" i="4"/>
  <c r="DG12" i="4"/>
  <c r="DG9" i="4"/>
  <c r="DG14" i="4" l="1"/>
  <c r="DG10" i="4"/>
  <c r="DN16" i="4" l="1"/>
  <c r="DM16" i="4"/>
  <c r="DO8" i="4" l="1"/>
  <c r="DO12" i="4"/>
  <c r="DO13" i="4"/>
  <c r="DO14" i="4"/>
  <c r="DO15" i="4"/>
  <c r="DO11" i="4"/>
  <c r="DO10" i="4"/>
  <c r="DO9" i="4"/>
  <c r="DO16" i="4" l="1"/>
  <c r="DB15" i="4"/>
  <c r="DA15" i="4"/>
  <c r="DB14" i="4"/>
  <c r="DA13" i="4"/>
  <c r="DA12" i="4"/>
  <c r="DB11" i="4"/>
  <c r="DA11" i="4"/>
  <c r="DB10" i="4"/>
  <c r="DA10" i="4"/>
  <c r="DB8" i="4"/>
  <c r="DA8" i="4"/>
  <c r="DB13" i="4" l="1"/>
  <c r="DB12" i="4"/>
  <c r="DA14" i="4" l="1"/>
  <c r="DB9" i="4"/>
  <c r="DA9" i="4" l="1"/>
  <c r="DH16" i="4" l="1"/>
  <c r="DG16" i="4"/>
  <c r="DI9" i="4"/>
  <c r="DI14" i="4"/>
  <c r="DI13" i="4"/>
  <c r="DI12" i="4"/>
  <c r="DI10" i="4"/>
  <c r="DI8" i="4"/>
  <c r="DI11" i="4" l="1"/>
  <c r="DI15" i="4"/>
  <c r="DI16" i="4" l="1"/>
  <c r="CV15" i="4"/>
  <c r="CV14" i="4"/>
  <c r="CV13" i="4"/>
  <c r="CU12" i="4"/>
  <c r="CV11" i="4"/>
  <c r="CU11" i="4"/>
  <c r="CV10" i="4"/>
  <c r="CU10" i="4"/>
  <c r="CV9" i="4"/>
  <c r="CV8" i="4"/>
  <c r="CU8" i="4"/>
  <c r="CU15" i="4" l="1"/>
  <c r="CU14" i="4"/>
  <c r="CU13" i="4"/>
  <c r="CV12" i="4"/>
  <c r="DB16" i="4" l="1"/>
  <c r="DA16" i="4"/>
  <c r="CU9" i="4"/>
  <c r="DC15" i="4" l="1"/>
  <c r="DC14" i="4"/>
  <c r="DC13" i="4"/>
  <c r="DC12" i="4"/>
  <c r="DC11" i="4"/>
  <c r="DC10" i="4"/>
  <c r="DC9" i="4"/>
  <c r="DC8" i="4"/>
  <c r="DC16" i="4" l="1"/>
  <c r="CP15" i="4" l="1"/>
  <c r="CP14" i="4"/>
  <c r="CP13" i="4"/>
  <c r="CO13" i="4"/>
  <c r="CO12" i="4"/>
  <c r="CP11" i="4"/>
  <c r="CO11" i="4"/>
  <c r="CP10" i="4"/>
  <c r="CO10" i="4"/>
  <c r="CP9" i="4"/>
  <c r="CO9" i="4"/>
  <c r="CP8" i="4"/>
  <c r="CO8" i="4"/>
  <c r="CU16" i="4" l="1"/>
  <c r="CV16" i="4"/>
  <c r="CP12" i="4"/>
  <c r="CO15" i="4"/>
  <c r="CO14" i="4"/>
  <c r="CW9" i="4" l="1"/>
  <c r="CW15" i="4"/>
  <c r="CW14" i="4"/>
  <c r="CW13" i="4"/>
  <c r="CW12" i="4"/>
  <c r="CW10" i="4"/>
  <c r="CW8" i="4"/>
  <c r="CW11" i="4" l="1"/>
  <c r="CW16" i="4" s="1"/>
  <c r="CJ15" i="4"/>
  <c r="CI15" i="4"/>
  <c r="CJ14" i="4"/>
  <c r="CI13" i="4"/>
  <c r="CI12" i="4"/>
  <c r="CJ11" i="4"/>
  <c r="CI11" i="4"/>
  <c r="CJ10" i="4"/>
  <c r="CI10" i="4"/>
  <c r="CJ9" i="4"/>
  <c r="CI9" i="4"/>
  <c r="CI14" i="4" l="1"/>
  <c r="CJ13" i="4"/>
  <c r="CJ12" i="4"/>
  <c r="CJ8" i="4" l="1"/>
  <c r="CI8" i="4" l="1"/>
  <c r="CP16" i="4" l="1"/>
  <c r="CO16" i="4"/>
  <c r="CQ15" i="4"/>
  <c r="CQ14" i="4"/>
  <c r="CQ13" i="4"/>
  <c r="CQ12" i="4"/>
  <c r="CQ11" i="4"/>
  <c r="CQ10" i="4"/>
  <c r="CQ9" i="4"/>
  <c r="CQ8" i="4"/>
  <c r="CQ16" i="4" l="1"/>
  <c r="FN8" i="4" l="1"/>
  <c r="CE15" i="4"/>
  <c r="CE14" i="4"/>
  <c r="CE13" i="4"/>
  <c r="CE12" i="4"/>
  <c r="CE11" i="4"/>
  <c r="CE10" i="4"/>
  <c r="CE9" i="4"/>
  <c r="CE8" i="4"/>
  <c r="CD15" i="4" l="1"/>
  <c r="CC14" i="4"/>
  <c r="CC13" i="4"/>
  <c r="CD12" i="4"/>
  <c r="CD11" i="4"/>
  <c r="CC11" i="4"/>
  <c r="CD10" i="4"/>
  <c r="CC10" i="4"/>
  <c r="CD9" i="4"/>
  <c r="CC9" i="4"/>
  <c r="CD8" i="4"/>
  <c r="CC15" i="4" l="1"/>
  <c r="CD13" i="4"/>
  <c r="CC12" i="4" l="1"/>
  <c r="CC8" i="4"/>
  <c r="CJ16" i="4" l="1"/>
  <c r="CI16" i="4"/>
  <c r="CE16" i="4"/>
  <c r="CD14" i="4"/>
  <c r="CK13" i="4" l="1"/>
  <c r="CK15" i="4"/>
  <c r="CK14" i="4"/>
  <c r="CK12" i="4"/>
  <c r="CK11" i="4"/>
  <c r="CK10" i="4"/>
  <c r="CK9" i="4"/>
  <c r="CK8" i="4"/>
  <c r="CK16" i="4" l="1"/>
  <c r="BX15" i="4" l="1"/>
  <c r="BW15" i="4"/>
  <c r="BX14" i="4"/>
  <c r="BW14" i="4"/>
  <c r="BX13" i="4"/>
  <c r="BW13" i="4"/>
  <c r="BX12" i="4"/>
  <c r="BW12" i="4"/>
  <c r="BX11" i="4"/>
  <c r="BW11" i="4"/>
  <c r="BX10" i="4"/>
  <c r="BW10" i="4"/>
  <c r="BX9" i="4"/>
  <c r="BW9" i="4"/>
  <c r="BX8" i="4"/>
  <c r="BW8" i="4"/>
  <c r="CD16" i="4" l="1"/>
  <c r="CC16" i="4"/>
  <c r="BW16" i="4" l="1"/>
  <c r="BR15" i="4" l="1"/>
  <c r="BQ15" i="4"/>
  <c r="BR14" i="4"/>
  <c r="BQ14" i="4"/>
  <c r="BR13" i="4"/>
  <c r="BQ13" i="4"/>
  <c r="BR12" i="4"/>
  <c r="BR11" i="4"/>
  <c r="BQ11" i="4"/>
  <c r="BR10" i="4"/>
  <c r="BQ10" i="4"/>
  <c r="BR9" i="4"/>
  <c r="BQ9" i="4"/>
  <c r="BR8" i="4"/>
  <c r="BQ8" i="4"/>
  <c r="BQ12" i="4" l="1"/>
  <c r="BX16" i="4" l="1"/>
  <c r="BY9" i="4"/>
  <c r="BY11" i="4"/>
  <c r="BY13" i="4"/>
  <c r="BY15" i="4"/>
  <c r="BY14" i="4"/>
  <c r="BY12" i="4"/>
  <c r="BY10" i="4"/>
  <c r="BY8" i="4"/>
  <c r="BY16" i="4" l="1"/>
  <c r="BK15" i="4" l="1"/>
  <c r="BL14" i="4"/>
  <c r="BK14" i="4"/>
  <c r="BL13" i="4"/>
  <c r="BK13" i="4"/>
  <c r="BK12" i="4"/>
  <c r="BK11" i="4"/>
  <c r="BK10" i="4"/>
  <c r="BK9" i="4"/>
  <c r="BL8" i="4"/>
  <c r="BK8" i="4"/>
  <c r="BL12" i="4" l="1"/>
  <c r="BL11" i="4"/>
  <c r="BL10" i="4"/>
  <c r="BS15" i="4"/>
  <c r="BS14" i="4"/>
  <c r="BS13" i="4"/>
  <c r="BS12" i="4"/>
  <c r="BS11" i="4"/>
  <c r="BS10" i="4"/>
  <c r="BS9" i="4"/>
  <c r="BS8" i="4"/>
  <c r="BM12" i="4" l="1"/>
  <c r="BL15" i="4"/>
  <c r="BL9" i="4"/>
  <c r="BR16" i="4" l="1"/>
  <c r="BQ16" i="4"/>
  <c r="BE8" i="4"/>
  <c r="BF13" i="4" l="1"/>
  <c r="BE13" i="4"/>
  <c r="BE12" i="4"/>
  <c r="BE9" i="4"/>
  <c r="BF8" i="4"/>
  <c r="BE15" i="4" l="1"/>
  <c r="BE14" i="4"/>
  <c r="BF12" i="4"/>
  <c r="BF9" i="4"/>
  <c r="BF14" i="4" l="1"/>
  <c r="BF15" i="4" l="1"/>
  <c r="BF11" i="4"/>
  <c r="BF10" i="4"/>
  <c r="BG8" i="4"/>
  <c r="BM8" i="4"/>
  <c r="BM9" i="4"/>
  <c r="BM10" i="4"/>
  <c r="BM11" i="4"/>
  <c r="BM13" i="4"/>
  <c r="BM14" i="4"/>
  <c r="BM15" i="4"/>
  <c r="BE11" i="4"/>
  <c r="BE10" i="4"/>
  <c r="BG13" i="4" l="1"/>
  <c r="BG12" i="4"/>
  <c r="BG9" i="4"/>
  <c r="BG15" i="4"/>
  <c r="BG14" i="4"/>
  <c r="BF16" i="4" l="1"/>
  <c r="BG11" i="4"/>
  <c r="BG10" i="4"/>
  <c r="BE16" i="4"/>
  <c r="BL16" i="4"/>
  <c r="BK16" i="4"/>
  <c r="BG16" i="4" l="1"/>
  <c r="BM16" i="4"/>
  <c r="AZ15" i="4"/>
  <c r="AZ14" i="4"/>
  <c r="AZ13" i="4"/>
  <c r="AZ12" i="4"/>
  <c r="AZ11" i="4"/>
  <c r="AZ10" i="4"/>
  <c r="AZ9" i="4"/>
  <c r="AZ8" i="4"/>
  <c r="AY15" i="4"/>
  <c r="AY14" i="4"/>
  <c r="AY13" i="4"/>
  <c r="AY12" i="4"/>
  <c r="AY11" i="4"/>
  <c r="AY10" i="4"/>
  <c r="AY9" i="4"/>
  <c r="AY8" i="4"/>
  <c r="AS15" i="4" l="1"/>
  <c r="AT14" i="4"/>
  <c r="AS14" i="4"/>
  <c r="AT13" i="4"/>
  <c r="AS13" i="4"/>
  <c r="AT12" i="4"/>
  <c r="AS12" i="4"/>
  <c r="AT11" i="4"/>
  <c r="AS10" i="4"/>
  <c r="AT9" i="4"/>
  <c r="AS9" i="4"/>
  <c r="AT8" i="4"/>
  <c r="AS8" i="4"/>
  <c r="AS11" i="4" l="1"/>
  <c r="AT10" i="4"/>
  <c r="AT15" i="4" l="1"/>
  <c r="AT16" i="4" l="1"/>
  <c r="AS16" i="4"/>
  <c r="AU15" i="4"/>
  <c r="AU14" i="4"/>
  <c r="AU13" i="4"/>
  <c r="AU12" i="4"/>
  <c r="AU11" i="4"/>
  <c r="AU10" i="4"/>
  <c r="AU9" i="4"/>
  <c r="AU8" i="4"/>
  <c r="AU16" i="4" l="1"/>
  <c r="AN15" i="4"/>
  <c r="AM15" i="4"/>
  <c r="AN14" i="4"/>
  <c r="AM14" i="4"/>
  <c r="AN13" i="4"/>
  <c r="AM13" i="4"/>
  <c r="AN12" i="4"/>
  <c r="AM12" i="4"/>
  <c r="AN11" i="4"/>
  <c r="AM11" i="4"/>
  <c r="AN10" i="4"/>
  <c r="AM10" i="4"/>
  <c r="AN8" i="4"/>
  <c r="AM8" i="4"/>
  <c r="AN9" i="4" l="1"/>
  <c r="AM9" i="4"/>
  <c r="AN16" i="4" l="1"/>
  <c r="AM16" i="4"/>
  <c r="AO8" i="4"/>
  <c r="AO15" i="4"/>
  <c r="AO14" i="4"/>
  <c r="AO13" i="4"/>
  <c r="AO12" i="4"/>
  <c r="AO11" i="4"/>
  <c r="AO10" i="4"/>
  <c r="AO9" i="4"/>
  <c r="AO16" i="4" l="1"/>
  <c r="AY16" i="4"/>
  <c r="BA11" i="4"/>
  <c r="AH15" i="4" l="1"/>
  <c r="AG15" i="4"/>
  <c r="AH14" i="4"/>
  <c r="AG14" i="4"/>
  <c r="AH13" i="4"/>
  <c r="AG13" i="4"/>
  <c r="AH12" i="4"/>
  <c r="AG12" i="4"/>
  <c r="AH11" i="4"/>
  <c r="AG11" i="4"/>
  <c r="AH10" i="4"/>
  <c r="AG10" i="4"/>
  <c r="AH9" i="4"/>
  <c r="AG9" i="4"/>
  <c r="AH8" i="4"/>
  <c r="AG8" i="4"/>
  <c r="BA8" i="4" l="1"/>
  <c r="AZ16" i="4" l="1"/>
  <c r="BA15" i="4"/>
  <c r="BA14" i="4"/>
  <c r="BA13" i="4"/>
  <c r="BA12" i="4"/>
  <c r="BA10" i="4"/>
  <c r="BA9" i="4"/>
  <c r="BA16" i="4" l="1"/>
  <c r="AB15" i="4"/>
  <c r="AA15" i="4"/>
  <c r="AB14" i="4"/>
  <c r="AA14" i="4"/>
  <c r="AB13" i="4"/>
  <c r="AA13" i="4"/>
  <c r="AB12" i="4"/>
  <c r="AA12" i="4"/>
  <c r="AB11" i="4"/>
  <c r="AA11" i="4"/>
  <c r="AB9" i="4"/>
  <c r="AA9" i="4"/>
  <c r="AB8" i="4"/>
  <c r="AA8" i="4"/>
  <c r="AB10" i="4" l="1"/>
  <c r="AA10" i="4"/>
  <c r="AH16" i="4" l="1"/>
  <c r="AG16" i="4"/>
  <c r="AI15" i="4"/>
  <c r="AI14" i="4"/>
  <c r="AI13" i="4"/>
  <c r="AI12" i="4"/>
  <c r="AI11" i="4"/>
  <c r="AI10" i="4"/>
  <c r="AI9" i="4"/>
  <c r="AI8" i="4"/>
  <c r="AI16" i="4" l="1"/>
  <c r="V15" i="4" l="1"/>
  <c r="U15" i="4"/>
  <c r="U14" i="4"/>
  <c r="V13" i="4"/>
  <c r="U13" i="4"/>
  <c r="V12" i="4"/>
  <c r="U12" i="4"/>
  <c r="V11" i="4"/>
  <c r="U11" i="4"/>
  <c r="V10" i="4"/>
  <c r="V9" i="4"/>
  <c r="U9" i="4"/>
  <c r="V8" i="4"/>
  <c r="U8" i="4"/>
  <c r="V14" i="4" l="1"/>
  <c r="U10" i="4"/>
  <c r="AB16" i="4" l="1"/>
  <c r="AA16" i="4"/>
  <c r="AC15" i="4"/>
  <c r="AC9" i="4"/>
  <c r="AC10" i="4"/>
  <c r="AC11" i="4"/>
  <c r="AC12" i="4"/>
  <c r="AC13" i="4"/>
  <c r="AC14" i="4"/>
  <c r="AC8" i="4"/>
  <c r="AC16" i="4" l="1"/>
  <c r="W9" i="4"/>
  <c r="P15" i="4" l="1"/>
  <c r="O15" i="4"/>
  <c r="P14" i="4"/>
  <c r="O14" i="4"/>
  <c r="P13" i="4"/>
  <c r="O13" i="4"/>
  <c r="P12" i="4"/>
  <c r="O12" i="4"/>
  <c r="P11" i="4"/>
  <c r="O11" i="4"/>
  <c r="P10" i="4"/>
  <c r="O10" i="4"/>
  <c r="P9" i="4"/>
  <c r="O9" i="4"/>
  <c r="P8" i="4"/>
  <c r="O8" i="4"/>
  <c r="W13" i="4" l="1"/>
  <c r="W12" i="4"/>
  <c r="W11" i="4" l="1"/>
  <c r="V16" i="4"/>
  <c r="U16" i="4"/>
  <c r="W15" i="4"/>
  <c r="W14" i="4"/>
  <c r="W10" i="4"/>
  <c r="W8" i="4"/>
  <c r="Q11" i="4"/>
  <c r="J15" i="4"/>
  <c r="I15" i="4"/>
  <c r="J14" i="4"/>
  <c r="I14" i="4"/>
  <c r="J13" i="4"/>
  <c r="I13" i="4"/>
  <c r="J12" i="4"/>
  <c r="I12" i="4"/>
  <c r="J11" i="4"/>
  <c r="I11" i="4"/>
  <c r="J10" i="4"/>
  <c r="I10" i="4"/>
  <c r="J9" i="4"/>
  <c r="I9" i="4"/>
  <c r="J8" i="4"/>
  <c r="I8" i="4"/>
  <c r="D16" i="4"/>
  <c r="C16" i="4"/>
  <c r="Q15" i="4"/>
  <c r="G15" i="4"/>
  <c r="F15" i="4"/>
  <c r="E15" i="4"/>
  <c r="Q14" i="4"/>
  <c r="G14" i="4"/>
  <c r="F14" i="4"/>
  <c r="E14" i="4"/>
  <c r="Q13" i="4"/>
  <c r="G13" i="4"/>
  <c r="F13" i="4"/>
  <c r="E13" i="4"/>
  <c r="Q12" i="4"/>
  <c r="G12" i="4"/>
  <c r="F12" i="4"/>
  <c r="E12" i="4"/>
  <c r="G11" i="4"/>
  <c r="F11" i="4"/>
  <c r="E11" i="4"/>
  <c r="Q10" i="4"/>
  <c r="G10" i="4"/>
  <c r="F10" i="4"/>
  <c r="E10" i="4"/>
  <c r="Q9" i="4"/>
  <c r="G9" i="4"/>
  <c r="F9" i="4"/>
  <c r="E9" i="4"/>
  <c r="P16" i="4"/>
  <c r="G8" i="4"/>
  <c r="F8" i="4"/>
  <c r="E8" i="4"/>
  <c r="FN12" i="4" l="1"/>
  <c r="L8" i="4"/>
  <c r="R8" i="4" s="1"/>
  <c r="M8" i="4"/>
  <c r="S8" i="4" s="1"/>
  <c r="M10" i="4"/>
  <c r="S10" i="4" s="1"/>
  <c r="Y10" i="4" s="1"/>
  <c r="AE10" i="4" s="1"/>
  <c r="AK10" i="4" s="1"/>
  <c r="AQ10" i="4" s="1"/>
  <c r="AW10" i="4" s="1"/>
  <c r="BC10" i="4" s="1"/>
  <c r="BI10" i="4" s="1"/>
  <c r="BO10" i="4" s="1"/>
  <c r="BU10" i="4" s="1"/>
  <c r="CA10" i="4" s="1"/>
  <c r="CG10" i="4" s="1"/>
  <c r="CM10" i="4" s="1"/>
  <c r="CS10" i="4" s="1"/>
  <c r="CY10" i="4" s="1"/>
  <c r="DE10" i="4" s="1"/>
  <c r="DK10" i="4" s="1"/>
  <c r="DQ10" i="4" s="1"/>
  <c r="DW10" i="4" s="1"/>
  <c r="EC10" i="4" s="1"/>
  <c r="EI10" i="4" s="1"/>
  <c r="EO10" i="4" s="1"/>
  <c r="EU10" i="4" s="1"/>
  <c r="FA10" i="4" s="1"/>
  <c r="FN10" i="4"/>
  <c r="M14" i="4"/>
  <c r="S14" i="4" s="1"/>
  <c r="Y14" i="4" s="1"/>
  <c r="AE14" i="4" s="1"/>
  <c r="AK14" i="4" s="1"/>
  <c r="AQ14" i="4" s="1"/>
  <c r="AW14" i="4" s="1"/>
  <c r="BC14" i="4" s="1"/>
  <c r="BI14" i="4" s="1"/>
  <c r="BO14" i="4" s="1"/>
  <c r="BU14" i="4" s="1"/>
  <c r="CA14" i="4" s="1"/>
  <c r="CG14" i="4" s="1"/>
  <c r="CM14" i="4" s="1"/>
  <c r="CS14" i="4" s="1"/>
  <c r="CY14" i="4" s="1"/>
  <c r="DE14" i="4" s="1"/>
  <c r="DK14" i="4" s="1"/>
  <c r="DQ14" i="4" s="1"/>
  <c r="DW14" i="4" s="1"/>
  <c r="EC14" i="4" s="1"/>
  <c r="EI14" i="4" s="1"/>
  <c r="EO14" i="4" s="1"/>
  <c r="EU14" i="4" s="1"/>
  <c r="FA14" i="4" s="1"/>
  <c r="L13" i="4"/>
  <c r="R13" i="4" s="1"/>
  <c r="M15" i="4"/>
  <c r="S15" i="4" s="1"/>
  <c r="Y15" i="4" s="1"/>
  <c r="AE15" i="4" s="1"/>
  <c r="AK15" i="4" s="1"/>
  <c r="AQ15" i="4" s="1"/>
  <c r="AW15" i="4" s="1"/>
  <c r="BC15" i="4" s="1"/>
  <c r="BI15" i="4" s="1"/>
  <c r="BO15" i="4" s="1"/>
  <c r="BU15" i="4" s="1"/>
  <c r="CA15" i="4" s="1"/>
  <c r="CG15" i="4" s="1"/>
  <c r="CM15" i="4" s="1"/>
  <c r="CS15" i="4" s="1"/>
  <c r="CY15" i="4" s="1"/>
  <c r="DE15" i="4" s="1"/>
  <c r="DK15" i="4" s="1"/>
  <c r="DQ15" i="4" s="1"/>
  <c r="DW15" i="4" s="1"/>
  <c r="EC15" i="4" s="1"/>
  <c r="EI15" i="4" s="1"/>
  <c r="EO15" i="4" s="1"/>
  <c r="EU15" i="4" s="1"/>
  <c r="FA15" i="4" s="1"/>
  <c r="L11" i="4"/>
  <c r="R11" i="4" s="1"/>
  <c r="M11" i="4"/>
  <c r="S11" i="4" s="1"/>
  <c r="Y11" i="4" s="1"/>
  <c r="AE11" i="4" s="1"/>
  <c r="AK11" i="4" s="1"/>
  <c r="AQ11" i="4" s="1"/>
  <c r="AW11" i="4" s="1"/>
  <c r="BC11" i="4" s="1"/>
  <c r="BI11" i="4" s="1"/>
  <c r="BO11" i="4" s="1"/>
  <c r="BU11" i="4" s="1"/>
  <c r="CA11" i="4" s="1"/>
  <c r="CG11" i="4" s="1"/>
  <c r="CM11" i="4" s="1"/>
  <c r="CS11" i="4" s="1"/>
  <c r="CY11" i="4" s="1"/>
  <c r="DE11" i="4" s="1"/>
  <c r="DK11" i="4" s="1"/>
  <c r="DQ11" i="4" s="1"/>
  <c r="DW11" i="4" s="1"/>
  <c r="EC11" i="4" s="1"/>
  <c r="EI11" i="4" s="1"/>
  <c r="EO11" i="4" s="1"/>
  <c r="EU11" i="4" s="1"/>
  <c r="FA11" i="4" s="1"/>
  <c r="M12" i="4"/>
  <c r="S12" i="4" s="1"/>
  <c r="Y12" i="4" s="1"/>
  <c r="AE12" i="4" s="1"/>
  <c r="AK12" i="4" s="1"/>
  <c r="AQ12" i="4" s="1"/>
  <c r="AW12" i="4" s="1"/>
  <c r="BC12" i="4" s="1"/>
  <c r="BI12" i="4" s="1"/>
  <c r="BO12" i="4" s="1"/>
  <c r="BU12" i="4" s="1"/>
  <c r="CA12" i="4" s="1"/>
  <c r="CG12" i="4" s="1"/>
  <c r="CM12" i="4" s="1"/>
  <c r="CS12" i="4" s="1"/>
  <c r="CY12" i="4" s="1"/>
  <c r="DE12" i="4" s="1"/>
  <c r="DK12" i="4" s="1"/>
  <c r="DQ12" i="4" s="1"/>
  <c r="DW12" i="4" s="1"/>
  <c r="EC12" i="4" s="1"/>
  <c r="EI12" i="4" s="1"/>
  <c r="EO12" i="4" s="1"/>
  <c r="EU12" i="4" s="1"/>
  <c r="FA12" i="4" s="1"/>
  <c r="H15" i="4"/>
  <c r="L15" i="4"/>
  <c r="R15" i="4" s="1"/>
  <c r="L10" i="4"/>
  <c r="R10" i="4" s="1"/>
  <c r="M13" i="4"/>
  <c r="S13" i="4" s="1"/>
  <c r="Y13" i="4" s="1"/>
  <c r="AE13" i="4" s="1"/>
  <c r="AK13" i="4" s="1"/>
  <c r="AQ13" i="4" s="1"/>
  <c r="AW13" i="4" s="1"/>
  <c r="BC13" i="4" s="1"/>
  <c r="BI13" i="4" s="1"/>
  <c r="BO13" i="4" s="1"/>
  <c r="BU13" i="4" s="1"/>
  <c r="CA13" i="4" s="1"/>
  <c r="CG13" i="4" s="1"/>
  <c r="CM13" i="4" s="1"/>
  <c r="CS13" i="4" s="1"/>
  <c r="CY13" i="4" s="1"/>
  <c r="DE13" i="4" s="1"/>
  <c r="DK13" i="4" s="1"/>
  <c r="DQ13" i="4" s="1"/>
  <c r="DW13" i="4" s="1"/>
  <c r="EC13" i="4" s="1"/>
  <c r="EI13" i="4" s="1"/>
  <c r="EO13" i="4" s="1"/>
  <c r="EU13" i="4" s="1"/>
  <c r="FA13" i="4" s="1"/>
  <c r="M9" i="4"/>
  <c r="S9" i="4" s="1"/>
  <c r="Y9" i="4" s="1"/>
  <c r="AE9" i="4" s="1"/>
  <c r="AK9" i="4" s="1"/>
  <c r="AQ9" i="4" s="1"/>
  <c r="AW9" i="4" s="1"/>
  <c r="BC9" i="4" s="1"/>
  <c r="BI9" i="4" s="1"/>
  <c r="BO9" i="4" s="1"/>
  <c r="BU9" i="4" s="1"/>
  <c r="CA9" i="4" s="1"/>
  <c r="CG9" i="4" s="1"/>
  <c r="CM9" i="4" s="1"/>
  <c r="CS9" i="4" s="1"/>
  <c r="CY9" i="4" s="1"/>
  <c r="DE9" i="4" s="1"/>
  <c r="DK9" i="4" s="1"/>
  <c r="DQ9" i="4" s="1"/>
  <c r="DW9" i="4" s="1"/>
  <c r="EC9" i="4" s="1"/>
  <c r="EI9" i="4" s="1"/>
  <c r="EO9" i="4" s="1"/>
  <c r="EU9" i="4" s="1"/>
  <c r="FA9" i="4" s="1"/>
  <c r="L9" i="4"/>
  <c r="R9" i="4" s="1"/>
  <c r="E16" i="4"/>
  <c r="L12" i="4"/>
  <c r="R12" i="4" s="1"/>
  <c r="L14" i="4"/>
  <c r="R14" i="4" s="1"/>
  <c r="K8" i="4"/>
  <c r="H13" i="4"/>
  <c r="F16" i="4"/>
  <c r="L16" i="4" s="1"/>
  <c r="G16" i="4"/>
  <c r="H11" i="4"/>
  <c r="H14" i="4"/>
  <c r="W16" i="4"/>
  <c r="K9" i="4"/>
  <c r="H10" i="4"/>
  <c r="K15" i="4"/>
  <c r="K14" i="4"/>
  <c r="K12" i="4"/>
  <c r="K11" i="4"/>
  <c r="J16" i="4"/>
  <c r="K13" i="4"/>
  <c r="I16" i="4"/>
  <c r="H12" i="4"/>
  <c r="H9" i="4"/>
  <c r="N9" i="4" s="1"/>
  <c r="K10" i="4"/>
  <c r="Q8" i="4"/>
  <c r="O16" i="4"/>
  <c r="Q16" i="4" s="1"/>
  <c r="H8" i="4"/>
  <c r="N8" i="4" s="1"/>
  <c r="FM16" i="4" l="1"/>
  <c r="FN9" i="4"/>
  <c r="N13" i="4"/>
  <c r="M16" i="4"/>
  <c r="H16" i="4"/>
  <c r="X14" i="4"/>
  <c r="T14" i="4"/>
  <c r="N11" i="4"/>
  <c r="X12" i="4"/>
  <c r="T12" i="4"/>
  <c r="X15" i="4"/>
  <c r="T15" i="4"/>
  <c r="N15" i="4"/>
  <c r="X11" i="4"/>
  <c r="T11" i="4"/>
  <c r="N12" i="4"/>
  <c r="N10" i="4"/>
  <c r="X9" i="4"/>
  <c r="T9" i="4"/>
  <c r="Y8" i="4"/>
  <c r="S16" i="4"/>
  <c r="X10" i="4"/>
  <c r="T10" i="4"/>
  <c r="N14" i="4"/>
  <c r="X13" i="4"/>
  <c r="T13" i="4"/>
  <c r="X8" i="4"/>
  <c r="T8" i="4"/>
  <c r="R16" i="4"/>
  <c r="FN13" i="4"/>
  <c r="FN15" i="4"/>
  <c r="FN14" i="4"/>
  <c r="FN11" i="4"/>
  <c r="K16" i="4"/>
  <c r="T16" i="4" l="1"/>
  <c r="N16" i="4"/>
  <c r="AD15" i="4"/>
  <c r="Z15" i="4"/>
  <c r="Z10" i="4"/>
  <c r="AD10" i="4"/>
  <c r="AJ10" i="4" s="1"/>
  <c r="AE8" i="4"/>
  <c r="Y16" i="4"/>
  <c r="AD11" i="4"/>
  <c r="Z11" i="4"/>
  <c r="AD12" i="4"/>
  <c r="Z12" i="4"/>
  <c r="AD8" i="4"/>
  <c r="AJ8" i="4" s="1"/>
  <c r="AP8" i="4" s="1"/>
  <c r="AV8" i="4" s="1"/>
  <c r="BB8" i="4" s="1"/>
  <c r="BH8" i="4" s="1"/>
  <c r="BN8" i="4" s="1"/>
  <c r="BT8" i="4" s="1"/>
  <c r="BZ8" i="4" s="1"/>
  <c r="CF8" i="4" s="1"/>
  <c r="CL8" i="4" s="1"/>
  <c r="CR8" i="4" s="1"/>
  <c r="CX8" i="4" s="1"/>
  <c r="DD8" i="4" s="1"/>
  <c r="DJ8" i="4" s="1"/>
  <c r="DP8" i="4" s="1"/>
  <c r="DV8" i="4" s="1"/>
  <c r="EB8" i="4" s="1"/>
  <c r="EH8" i="4" s="1"/>
  <c r="EN8" i="4" s="1"/>
  <c r="ET8" i="4" s="1"/>
  <c r="EZ8" i="4" s="1"/>
  <c r="X16" i="4"/>
  <c r="Z8" i="4"/>
  <c r="AD13" i="4"/>
  <c r="Z13" i="4"/>
  <c r="AD9" i="4"/>
  <c r="Z9" i="4"/>
  <c r="AD14" i="4"/>
  <c r="Z14" i="4"/>
  <c r="AL10" i="4" l="1"/>
  <c r="AP10" i="4"/>
  <c r="AF13" i="4"/>
  <c r="AJ13" i="4"/>
  <c r="AF11" i="4"/>
  <c r="AJ11" i="4"/>
  <c r="AE16" i="4"/>
  <c r="AK8" i="4"/>
  <c r="AF12" i="4"/>
  <c r="AJ12" i="4"/>
  <c r="AF15" i="4"/>
  <c r="AJ15" i="4"/>
  <c r="AF14" i="4"/>
  <c r="AJ14" i="4"/>
  <c r="AF9" i="4"/>
  <c r="AJ9" i="4"/>
  <c r="Z16" i="4"/>
  <c r="AD16" i="4"/>
  <c r="AF10" i="4"/>
  <c r="AF8" i="4"/>
  <c r="AR10" i="4" l="1"/>
  <c r="AV10" i="4"/>
  <c r="AL14" i="4"/>
  <c r="AP14" i="4"/>
  <c r="AL15" i="4"/>
  <c r="AP15" i="4"/>
  <c r="AL12" i="4"/>
  <c r="AP12" i="4"/>
  <c r="AK16" i="4"/>
  <c r="AQ8" i="4"/>
  <c r="AW8" i="4" s="1"/>
  <c r="BC8" i="4" s="1"/>
  <c r="BI8" i="4" s="1"/>
  <c r="BO8" i="4" s="1"/>
  <c r="BU8" i="4" s="1"/>
  <c r="CA8" i="4" s="1"/>
  <c r="CG8" i="4" s="1"/>
  <c r="CM8" i="4" s="1"/>
  <c r="CS8" i="4" s="1"/>
  <c r="CY8" i="4" s="1"/>
  <c r="DE8" i="4" s="1"/>
  <c r="DK8" i="4" s="1"/>
  <c r="DQ8" i="4" s="1"/>
  <c r="DW8" i="4" s="1"/>
  <c r="EC8" i="4" s="1"/>
  <c r="EI8" i="4" s="1"/>
  <c r="EO8" i="4" s="1"/>
  <c r="EU8" i="4" s="1"/>
  <c r="FA8" i="4" s="1"/>
  <c r="AL11" i="4"/>
  <c r="AP11" i="4"/>
  <c r="AL13" i="4"/>
  <c r="AP13" i="4"/>
  <c r="AF16" i="4"/>
  <c r="AL9" i="4"/>
  <c r="AP9" i="4"/>
  <c r="AV9" i="4" s="1"/>
  <c r="BB9" i="4" s="1"/>
  <c r="BH9" i="4" s="1"/>
  <c r="BN9" i="4" s="1"/>
  <c r="BT9" i="4" s="1"/>
  <c r="BZ9" i="4" s="1"/>
  <c r="CF9" i="4" s="1"/>
  <c r="CL9" i="4" s="1"/>
  <c r="CR9" i="4" s="1"/>
  <c r="CX9" i="4" s="1"/>
  <c r="DD9" i="4" s="1"/>
  <c r="DJ9" i="4" s="1"/>
  <c r="DP9" i="4" s="1"/>
  <c r="DV9" i="4" s="1"/>
  <c r="EB9" i="4" s="1"/>
  <c r="EH9" i="4" s="1"/>
  <c r="EN9" i="4" s="1"/>
  <c r="ET9" i="4" s="1"/>
  <c r="EZ9" i="4" s="1"/>
  <c r="AL8" i="4"/>
  <c r="AJ16" i="4"/>
  <c r="FB9" i="4" l="1"/>
  <c r="FA16" i="4"/>
  <c r="FB8" i="4"/>
  <c r="EU16" i="4"/>
  <c r="EV8" i="4"/>
  <c r="EV9" i="4"/>
  <c r="EO16" i="4"/>
  <c r="EP8" i="4"/>
  <c r="EP9" i="4"/>
  <c r="EI16" i="4"/>
  <c r="EJ8" i="4"/>
  <c r="EJ9" i="4"/>
  <c r="EC16" i="4"/>
  <c r="ED8" i="4"/>
  <c r="ED9" i="4"/>
  <c r="DW16" i="4"/>
  <c r="DX8" i="4"/>
  <c r="DX9" i="4"/>
  <c r="DR8" i="4"/>
  <c r="DQ16" i="4"/>
  <c r="DR9" i="4"/>
  <c r="DL9" i="4"/>
  <c r="DK16" i="4"/>
  <c r="DL8" i="4"/>
  <c r="DE16" i="4"/>
  <c r="DF8" i="4"/>
  <c r="DF9" i="4"/>
  <c r="CY16" i="4"/>
  <c r="CZ8" i="4"/>
  <c r="CZ9" i="4"/>
  <c r="CT8" i="4"/>
  <c r="CS16" i="4"/>
  <c r="CT9" i="4"/>
  <c r="CN9" i="4"/>
  <c r="CN8" i="4"/>
  <c r="CM16" i="4"/>
  <c r="CG16" i="4"/>
  <c r="CH8" i="4"/>
  <c r="CH9" i="4"/>
  <c r="CB8" i="4"/>
  <c r="CA16" i="4"/>
  <c r="CB9" i="4"/>
  <c r="BU16" i="4"/>
  <c r="BV8" i="4"/>
  <c r="BV9" i="4"/>
  <c r="BO16" i="4"/>
  <c r="BP8" i="4"/>
  <c r="BP9" i="4"/>
  <c r="BI16" i="4"/>
  <c r="BJ8" i="4"/>
  <c r="BJ9" i="4"/>
  <c r="BC16" i="4"/>
  <c r="BD8" i="4"/>
  <c r="AX10" i="4"/>
  <c r="BB10" i="4"/>
  <c r="BD9" i="4"/>
  <c r="AR12" i="4"/>
  <c r="AV12" i="4"/>
  <c r="AR15" i="4"/>
  <c r="AV15" i="4"/>
  <c r="AR14" i="4"/>
  <c r="AV14" i="4"/>
  <c r="AR13" i="4"/>
  <c r="AV13" i="4"/>
  <c r="AR11" i="4"/>
  <c r="AV11" i="4"/>
  <c r="AW16" i="4"/>
  <c r="AX8" i="4"/>
  <c r="AX9" i="4"/>
  <c r="AQ16" i="4"/>
  <c r="AR8" i="4"/>
  <c r="AR9" i="4"/>
  <c r="AP16" i="4"/>
  <c r="AL16" i="4"/>
  <c r="BD10" i="4" l="1"/>
  <c r="BH10" i="4"/>
  <c r="BN10" i="4" s="1"/>
  <c r="BT10" i="4" s="1"/>
  <c r="BZ10" i="4" s="1"/>
  <c r="CF10" i="4" s="1"/>
  <c r="CL10" i="4" s="1"/>
  <c r="CR10" i="4" s="1"/>
  <c r="CX10" i="4" s="1"/>
  <c r="DD10" i="4" s="1"/>
  <c r="DJ10" i="4" s="1"/>
  <c r="DP10" i="4" s="1"/>
  <c r="DV10" i="4" s="1"/>
  <c r="EB10" i="4" s="1"/>
  <c r="EH10" i="4" s="1"/>
  <c r="EN10" i="4" s="1"/>
  <c r="ET10" i="4" s="1"/>
  <c r="EZ10" i="4" s="1"/>
  <c r="AX12" i="4"/>
  <c r="BB12" i="4"/>
  <c r="AX13" i="4"/>
  <c r="BB13" i="4"/>
  <c r="AX11" i="4"/>
  <c r="BB11" i="4"/>
  <c r="AX14" i="4"/>
  <c r="BB14" i="4"/>
  <c r="AX15" i="4"/>
  <c r="BB15" i="4"/>
  <c r="AV16" i="4"/>
  <c r="AX16" i="4" s="1"/>
  <c r="AR16" i="4"/>
  <c r="FB10" i="4" l="1"/>
  <c r="EV10" i="4"/>
  <c r="EP10" i="4"/>
  <c r="EJ10" i="4"/>
  <c r="ED10" i="4"/>
  <c r="DX10" i="4"/>
  <c r="DR10" i="4"/>
  <c r="DL10" i="4"/>
  <c r="DF10" i="4"/>
  <c r="CZ10" i="4"/>
  <c r="CT10" i="4"/>
  <c r="CN10" i="4"/>
  <c r="CH10" i="4"/>
  <c r="CB10" i="4"/>
  <c r="BV10" i="4"/>
  <c r="BP10" i="4"/>
  <c r="BD14" i="4"/>
  <c r="BH14" i="4"/>
  <c r="BD13" i="4"/>
  <c r="BH13" i="4"/>
  <c r="BD15" i="4"/>
  <c r="BH15" i="4"/>
  <c r="BD12" i="4"/>
  <c r="BH12" i="4"/>
  <c r="BJ10" i="4"/>
  <c r="BD11" i="4"/>
  <c r="BH11" i="4"/>
  <c r="BB16" i="4"/>
  <c r="BD16" i="4" s="1"/>
  <c r="BJ11" i="4" l="1"/>
  <c r="BN11" i="4"/>
  <c r="BT11" i="4" s="1"/>
  <c r="BZ11" i="4" s="1"/>
  <c r="CF11" i="4" s="1"/>
  <c r="CL11" i="4" s="1"/>
  <c r="CR11" i="4" s="1"/>
  <c r="CX11" i="4" s="1"/>
  <c r="DD11" i="4" s="1"/>
  <c r="DJ11" i="4" s="1"/>
  <c r="DP11" i="4" s="1"/>
  <c r="DV11" i="4" s="1"/>
  <c r="EB11" i="4" s="1"/>
  <c r="EH11" i="4" s="1"/>
  <c r="EN11" i="4" s="1"/>
  <c r="ET11" i="4" s="1"/>
  <c r="EZ11" i="4" s="1"/>
  <c r="BJ15" i="4"/>
  <c r="BN15" i="4"/>
  <c r="BJ13" i="4"/>
  <c r="BN13" i="4"/>
  <c r="BJ14" i="4"/>
  <c r="BN14" i="4"/>
  <c r="BJ12" i="4"/>
  <c r="BN12" i="4"/>
  <c r="BH16" i="4"/>
  <c r="BS16" i="4"/>
  <c r="FN16" i="4"/>
  <c r="FB11" i="4" l="1"/>
  <c r="EV11" i="4"/>
  <c r="EP11" i="4"/>
  <c r="EJ11" i="4"/>
  <c r="ED11" i="4"/>
  <c r="DX11" i="4"/>
  <c r="DR11" i="4"/>
  <c r="DL11" i="4"/>
  <c r="DF11" i="4"/>
  <c r="CZ11" i="4"/>
  <c r="CT11" i="4"/>
  <c r="CN11" i="4"/>
  <c r="CH11" i="4"/>
  <c r="CB11" i="4"/>
  <c r="BJ16" i="4"/>
  <c r="BP14" i="4"/>
  <c r="BT14" i="4"/>
  <c r="BP13" i="4"/>
  <c r="BT13" i="4"/>
  <c r="BP15" i="4"/>
  <c r="BT15" i="4"/>
  <c r="BV11" i="4"/>
  <c r="BP12" i="4"/>
  <c r="BT12" i="4"/>
  <c r="BP11" i="4"/>
  <c r="BN16" i="4"/>
  <c r="BV13" i="4" l="1"/>
  <c r="BZ13" i="4"/>
  <c r="BV15" i="4"/>
  <c r="BZ15" i="4"/>
  <c r="CF15" i="4" s="1"/>
  <c r="BV14" i="4"/>
  <c r="BZ14" i="4"/>
  <c r="BV12" i="4"/>
  <c r="BZ12" i="4"/>
  <c r="BT16" i="4"/>
  <c r="BP16" i="4"/>
  <c r="CH15" i="4" l="1"/>
  <c r="CL15" i="4"/>
  <c r="CR15" i="4" s="1"/>
  <c r="CX15" i="4" s="1"/>
  <c r="CB12" i="4"/>
  <c r="CF12" i="4"/>
  <c r="CL12" i="4" s="1"/>
  <c r="CB13" i="4"/>
  <c r="CF13" i="4"/>
  <c r="CB14" i="4"/>
  <c r="CF14" i="4"/>
  <c r="BV16" i="4"/>
  <c r="CB15" i="4"/>
  <c r="BZ16" i="4"/>
  <c r="CB16" i="4" s="1"/>
  <c r="CZ15" i="4" l="1"/>
  <c r="DD15" i="4"/>
  <c r="CN12" i="4"/>
  <c r="CR12" i="4"/>
  <c r="CT15" i="4"/>
  <c r="CH14" i="4"/>
  <c r="CL14" i="4"/>
  <c r="CH13" i="4"/>
  <c r="CL13" i="4"/>
  <c r="CN15" i="4"/>
  <c r="CH12" i="4"/>
  <c r="CF16" i="4"/>
  <c r="DF15" i="4" l="1"/>
  <c r="DJ15" i="4"/>
  <c r="CT12" i="4"/>
  <c r="CX12" i="4"/>
  <c r="DD12" i="4" s="1"/>
  <c r="DJ12" i="4" s="1"/>
  <c r="DP12" i="4" s="1"/>
  <c r="CN13" i="4"/>
  <c r="CR13" i="4"/>
  <c r="CX13" i="4" s="1"/>
  <c r="CN14" i="4"/>
  <c r="CR14" i="4"/>
  <c r="CL16" i="4"/>
  <c r="CH16" i="4"/>
  <c r="DR12" i="4" l="1"/>
  <c r="DV12" i="4"/>
  <c r="EB12" i="4" s="1"/>
  <c r="EH12" i="4" s="1"/>
  <c r="EN12" i="4" s="1"/>
  <c r="ET12" i="4" s="1"/>
  <c r="EZ12" i="4" s="1"/>
  <c r="DL15" i="4"/>
  <c r="DP15" i="4"/>
  <c r="DV15" i="4" s="1"/>
  <c r="DL12" i="4"/>
  <c r="CZ13" i="4"/>
  <c r="DD13" i="4"/>
  <c r="DF12" i="4"/>
  <c r="CT14" i="4"/>
  <c r="CX14" i="4"/>
  <c r="CN16" i="4"/>
  <c r="CZ12" i="4"/>
  <c r="CT13" i="4"/>
  <c r="CR16" i="4"/>
  <c r="FB12" i="4" l="1"/>
  <c r="EV12" i="4"/>
  <c r="EP12" i="4"/>
  <c r="EJ12" i="4"/>
  <c r="ED12" i="4"/>
  <c r="DX15" i="4"/>
  <c r="EB15" i="4"/>
  <c r="DX12" i="4"/>
  <c r="DR15" i="4"/>
  <c r="DF13" i="4"/>
  <c r="DJ13" i="4"/>
  <c r="CZ14" i="4"/>
  <c r="DD14" i="4"/>
  <c r="DJ14" i="4" s="1"/>
  <c r="DP14" i="4" s="1"/>
  <c r="CT16" i="4"/>
  <c r="CX16" i="4"/>
  <c r="CZ16" i="4" s="1"/>
  <c r="ED15" i="4" l="1"/>
  <c r="EH15" i="4"/>
  <c r="EN15" i="4" s="1"/>
  <c r="ET15" i="4" s="1"/>
  <c r="EZ15" i="4" s="1"/>
  <c r="DR14" i="4"/>
  <c r="DV14" i="4"/>
  <c r="EB14" i="4" s="1"/>
  <c r="EH14" i="4" s="1"/>
  <c r="DL13" i="4"/>
  <c r="DP13" i="4"/>
  <c r="DV13" i="4" s="1"/>
  <c r="DL14" i="4"/>
  <c r="DJ16" i="4"/>
  <c r="DL16" i="4" s="1"/>
  <c r="DF14" i="4"/>
  <c r="DF16" i="4" s="1"/>
  <c r="DD16" i="4"/>
  <c r="FB15" i="4" l="1"/>
  <c r="EV15" i="4"/>
  <c r="EJ14" i="4"/>
  <c r="EN14" i="4"/>
  <c r="EP15" i="4"/>
  <c r="EJ15" i="4"/>
  <c r="ED14" i="4"/>
  <c r="DX13" i="4"/>
  <c r="EB13" i="4"/>
  <c r="DX14" i="4"/>
  <c r="DV16" i="4"/>
  <c r="DX16" i="4" s="1"/>
  <c r="DR13" i="4"/>
  <c r="DP16" i="4"/>
  <c r="DR16" i="4" s="1"/>
  <c r="EP14" i="4" l="1"/>
  <c r="ET14" i="4"/>
  <c r="ED13" i="4"/>
  <c r="EH13" i="4"/>
  <c r="EN13" i="4" s="1"/>
  <c r="ET13" i="4" s="1"/>
  <c r="EZ13" i="4" s="1"/>
  <c r="EB16" i="4"/>
  <c r="ED16" i="4" s="1"/>
  <c r="FB13" i="4" l="1"/>
  <c r="EV14" i="4"/>
  <c r="EZ14" i="4"/>
  <c r="FB14" i="4" s="1"/>
  <c r="EV13" i="4"/>
  <c r="ET16" i="4"/>
  <c r="EV16" i="4" s="1"/>
  <c r="EP13" i="4"/>
  <c r="EN16" i="4"/>
  <c r="EP16" i="4" s="1"/>
  <c r="EJ13" i="4"/>
  <c r="EH16" i="4"/>
  <c r="EJ16" i="4" s="1"/>
  <c r="EZ16" i="4" l="1"/>
  <c r="FB16" i="4" s="1"/>
</calcChain>
</file>

<file path=xl/sharedStrings.xml><?xml version="1.0" encoding="utf-8"?>
<sst xmlns="http://schemas.openxmlformats.org/spreadsheetml/2006/main" count="236" uniqueCount="70">
  <si>
    <t>รวม</t>
  </si>
  <si>
    <t>ยอดสะสม (คน)</t>
  </si>
  <si>
    <t>ที่</t>
  </si>
  <si>
    <t>ชาย</t>
  </si>
  <si>
    <t>หญิง</t>
  </si>
  <si>
    <t>ศูนย์ดำรงธรรม</t>
  </si>
  <si>
    <t>จังหวัดอ่างทอง</t>
  </si>
  <si>
    <t>อำเภอเมืองอ่างทอง</t>
  </si>
  <si>
    <t>อำเภอวิเศษชัยชาญ</t>
  </si>
  <si>
    <t>อำเภอโพธิ์ทอง</t>
  </si>
  <si>
    <t>อำเภอป่าโมก</t>
  </si>
  <si>
    <t>อำเภอไชโย</t>
  </si>
  <si>
    <t>อำเภอแสวงหา</t>
  </si>
  <si>
    <t>อำเภอสามโก้</t>
  </si>
  <si>
    <t>ครั้งที่ 1 - 3 (12 มิ.ย. - 21 ก.ค.60)</t>
  </si>
  <si>
    <t>ครั้งที่ 4
(24 ก.ค.-4 ส.ค. 60)</t>
  </si>
  <si>
    <t>ครั้งที่ 1 -3
(12 มิ.ย. - 21 ก.ค.60)</t>
  </si>
  <si>
    <t>ครั้งที่ 5 
(7-18 สิงหาคม 2560)</t>
  </si>
  <si>
    <t>ครั้งที่ 1 - 4
(12 มิ.ย. - 4 ส.ค. 60)</t>
  </si>
  <si>
    <t>ครั้งที่ 1 - 5
(12 มิ.ย. - 18 ส.ค. 60)</t>
  </si>
  <si>
    <t>ครั้งที่ 6 
(21 ส.ค.-1 ก.ย. 60)</t>
  </si>
  <si>
    <t>ครั้งที่ 1 - 6
(12 มิ.ย. - 1 ก.ย. 60)</t>
  </si>
  <si>
    <t>ครั้งที่ 7
(4 - 15 ก.ย. 2560)</t>
  </si>
  <si>
    <t>ครั้งที่ 1 - 7
(12 มิ.ย. - 15 ก.ย. 60)</t>
  </si>
  <si>
    <t>ครั้งที่ 8
(18 - 29 ก.ย. 60)</t>
  </si>
  <si>
    <t>ครั้งที่ 9 
(2 - 12 ต.ค. 60)</t>
  </si>
  <si>
    <t>ครั้งที่ 1 - 8
(12 มิ.ย. - 29 ก.ย. 60)</t>
  </si>
  <si>
    <t>ครั้งที่ 10 
(16 - 27 ต.ค. 60)</t>
  </si>
  <si>
    <t>ครั้งที่ 1 - 9
(12 มิย. - 27 ต.ค. 60)</t>
  </si>
  <si>
    <t>ครั้งที่ 11
(30 ต.ค. - 10 พ.ย. 60)</t>
  </si>
  <si>
    <t>ครั้งที่ 1 - 10
(12 มิ.ย. - 27 ต.ค. 60)</t>
  </si>
  <si>
    <t>ครั้งที่ 12
(13 - 24 พ.ย. 60)</t>
  </si>
  <si>
    <t>ครั้งที่ 1 - 11
(12 มิ.ย. - 10 พ.ย. 60)</t>
  </si>
  <si>
    <t>ครั้งที่ 13
(27 พ.ย. - 8 ธ.ค. 60)</t>
  </si>
  <si>
    <t>ครั้งที่ 1 - 12
(12 มิ.ย. - 24 พ.ย. 60)</t>
  </si>
  <si>
    <t>ครั้งที่ 14 
(12 - 22 ต.ค. 60)</t>
  </si>
  <si>
    <t>ครั้งที่ 1 - 13 
(12 มิย. - 8 ธ.ค. 60)</t>
  </si>
  <si>
    <r>
      <t xml:space="preserve">ครั้งที่ 15
</t>
    </r>
    <r>
      <rPr>
        <b/>
        <sz val="13"/>
        <color theme="1"/>
        <rFont val="TH SarabunIT๙"/>
        <family val="2"/>
      </rPr>
      <t xml:space="preserve"> (25 ธ.ค. 60 - 5 ม.ค. 61)</t>
    </r>
  </si>
  <si>
    <t>ครั้งที่ 1 - 14
(12 มิ.ย. - 22 ธ.ค. 60)</t>
  </si>
  <si>
    <t>ครั้งที่ 16 
(8 - 19 ม.ค. 61)</t>
  </si>
  <si>
    <t>ครั้งที่ 1 - 15
(12 ม.ย. 60 - 5 ม.ค. 61)</t>
  </si>
  <si>
    <r>
      <t xml:space="preserve">ครั้งที่ 17
</t>
    </r>
    <r>
      <rPr>
        <b/>
        <sz val="14"/>
        <color theme="1"/>
        <rFont val="TH SarabunIT๙"/>
        <family val="2"/>
      </rPr>
      <t>(22 ม.ค. - 2 ก.พ. 61)</t>
    </r>
    <r>
      <rPr>
        <b/>
        <sz val="16"/>
        <color theme="1"/>
        <rFont val="TH SarabunIT๙"/>
        <family val="2"/>
      </rPr>
      <t xml:space="preserve"> </t>
    </r>
  </si>
  <si>
    <r>
      <rPr>
        <b/>
        <sz val="16"/>
        <color theme="1"/>
        <rFont val="TH SarabunIT๙"/>
        <family val="2"/>
      </rPr>
      <t>ครั้งที่ 1 - 16</t>
    </r>
    <r>
      <rPr>
        <b/>
        <sz val="14"/>
        <color theme="1"/>
        <rFont val="TH SarabunIT๙"/>
        <family val="2"/>
      </rPr>
      <t xml:space="preserve">
</t>
    </r>
    <r>
      <rPr>
        <b/>
        <sz val="12"/>
        <color theme="1"/>
        <rFont val="TH SarabunIT๙"/>
        <family val="2"/>
      </rPr>
      <t>(12 ม.ย. 6 -19 ม.ค. 61)</t>
    </r>
  </si>
  <si>
    <t>ครั้งที่ 18
(5 - 16 ก.พ. 61)</t>
  </si>
  <si>
    <r>
      <t xml:space="preserve">ครั้งที่ 1 - 17
</t>
    </r>
    <r>
      <rPr>
        <b/>
        <sz val="12"/>
        <color theme="1"/>
        <rFont val="TH SarabunIT๙"/>
        <family val="2"/>
      </rPr>
      <t>(12 มิ.ย. 60 - 2 ก.พ. 61)</t>
    </r>
  </si>
  <si>
    <t>ครั้งที่ 19
(19 ก.พ. - 2 มี.ค. 61)</t>
  </si>
  <si>
    <r>
      <t xml:space="preserve">ครั้งที่ 1 - 18
</t>
    </r>
    <r>
      <rPr>
        <b/>
        <sz val="12"/>
        <color theme="1"/>
        <rFont val="TH SarabunIT๙"/>
        <family val="2"/>
      </rPr>
      <t>(12 มิ.ย. 60 - 16 ก.พ. 61)</t>
    </r>
  </si>
  <si>
    <t>ครั้งที่ 20
(5 - 16 มี.ค. 61)</t>
  </si>
  <si>
    <r>
      <rPr>
        <b/>
        <sz val="14"/>
        <color theme="1"/>
        <rFont val="TH SarabunIT๙"/>
        <family val="2"/>
      </rPr>
      <t xml:space="preserve">ครั้งที่ 1 - 20
</t>
    </r>
    <r>
      <rPr>
        <b/>
        <sz val="12"/>
        <color theme="1"/>
        <rFont val="TH SarabunIT๙"/>
        <family val="2"/>
      </rPr>
      <t>(12 มิ.ย. 60 - 2 มี.ค. 61)</t>
    </r>
  </si>
  <si>
    <t>ครั้งที่ 21 
(19 - 30 มี.ค. 61)</t>
  </si>
  <si>
    <r>
      <t xml:space="preserve">ครั้งที่ 1 - 20
</t>
    </r>
    <r>
      <rPr>
        <b/>
        <sz val="12"/>
        <rFont val="TH SarabunIT๙"/>
        <family val="2"/>
      </rPr>
      <t>(12 มิ.ย. 60 - 16 มี.ค. 61)</t>
    </r>
  </si>
  <si>
    <t>ครั้งที่ 22
(2 - 11 เม.ย. 61)</t>
  </si>
  <si>
    <r>
      <rPr>
        <b/>
        <sz val="14"/>
        <color theme="1"/>
        <rFont val="TH SarabunIT๙"/>
        <family val="2"/>
      </rPr>
      <t xml:space="preserve">ครั้งที่ 1 - 21
</t>
    </r>
    <r>
      <rPr>
        <b/>
        <sz val="12"/>
        <color theme="1"/>
        <rFont val="TH SarabunIT๙"/>
        <family val="2"/>
      </rPr>
      <t>(12 มิ.ย. 60 - 30 มี.ค. 61)</t>
    </r>
  </si>
  <si>
    <t>ครั้งที่ 23 
(17 - 27 เม.ย. 61)</t>
  </si>
  <si>
    <r>
      <rPr>
        <b/>
        <sz val="12"/>
        <color theme="1"/>
        <rFont val="TH SarabunIT๙"/>
        <family val="2"/>
      </rPr>
      <t>ครั้งที่ 1 - 22</t>
    </r>
    <r>
      <rPr>
        <b/>
        <sz val="11"/>
        <color theme="1"/>
        <rFont val="TH SarabunIT๙"/>
        <family val="2"/>
      </rPr>
      <t xml:space="preserve">
(12 ม.ย. 60 - 11 เม.ย. 61)</t>
    </r>
  </si>
  <si>
    <t>ครั้งที่ 24
(30 เม.ย. - 11 พ.ค. 61)</t>
  </si>
  <si>
    <r>
      <rPr>
        <b/>
        <sz val="12"/>
        <color theme="1"/>
        <rFont val="TH SarabunIT๙"/>
        <family val="2"/>
      </rPr>
      <t>ครั้งที่ 1 - 23</t>
    </r>
    <r>
      <rPr>
        <b/>
        <sz val="11"/>
        <color theme="1"/>
        <rFont val="TH SarabunIT๙"/>
        <family val="2"/>
      </rPr>
      <t xml:space="preserve">
(12 มิ.ย. 60 - 27 เม.ย. 61)</t>
    </r>
  </si>
  <si>
    <t>ครั้งที่ 25
(15 - 25 พ.ค. 61)</t>
  </si>
  <si>
    <r>
      <rPr>
        <b/>
        <sz val="14"/>
        <color theme="1"/>
        <rFont val="TH SarabunIT๙"/>
        <family val="2"/>
      </rPr>
      <t xml:space="preserve">ครั้งที่ 1 - 24
</t>
    </r>
    <r>
      <rPr>
        <b/>
        <sz val="12"/>
        <color theme="1"/>
        <rFont val="TH SarabunIT๙"/>
        <family val="2"/>
      </rPr>
      <t>(12 มิ.ย. 60 - 11 พ.ค. 61)</t>
    </r>
  </si>
  <si>
    <t xml:space="preserve"> </t>
  </si>
  <si>
    <t>ครั้งที่ 26
(28 พ.ค. - 8 มิ.ย. 61)</t>
  </si>
  <si>
    <r>
      <rPr>
        <b/>
        <sz val="14"/>
        <color theme="1"/>
        <rFont val="TH SarabunIT๙"/>
        <family val="2"/>
      </rPr>
      <t>ครั้งที่ 1 - 25</t>
    </r>
    <r>
      <rPr>
        <b/>
        <sz val="11"/>
        <color theme="1"/>
        <rFont val="TH SarabunIT๙"/>
        <family val="2"/>
      </rPr>
      <t xml:space="preserve">
(12 มิ.ย. 60 - 25 พ.ค. 61)</t>
    </r>
  </si>
  <si>
    <r>
      <rPr>
        <b/>
        <sz val="16"/>
        <color theme="1"/>
        <rFont val="TH SarabunIT๙"/>
        <family val="2"/>
      </rPr>
      <t>ครั้งที่ 27</t>
    </r>
    <r>
      <rPr>
        <b/>
        <sz val="14"/>
        <color theme="1"/>
        <rFont val="TH SarabunIT๙"/>
        <family val="2"/>
      </rPr>
      <t xml:space="preserve">
(11 - 22 มิ.ย. 61)</t>
    </r>
  </si>
  <si>
    <r>
      <t xml:space="preserve">ครั้งที่ 1 - 26
</t>
    </r>
    <r>
      <rPr>
        <b/>
        <sz val="12"/>
        <color theme="1"/>
        <rFont val="TH SarabunIT๙"/>
        <family val="2"/>
      </rPr>
      <t>(12 มิ.ย. 60 - 8 มิ.ย 61)</t>
    </r>
  </si>
  <si>
    <t>ครั้งที่ 28
(25 มิ.ย. - 6 ก.ค. 61)</t>
  </si>
  <si>
    <r>
      <rPr>
        <b/>
        <sz val="16"/>
        <color theme="1"/>
        <rFont val="TH SarabunIT๙"/>
        <family val="2"/>
      </rPr>
      <t>ครั้งที่ 1 - 27</t>
    </r>
    <r>
      <rPr>
        <b/>
        <sz val="11"/>
        <color theme="1"/>
        <rFont val="TH SarabunIT๙"/>
        <family val="2"/>
      </rPr>
      <t xml:space="preserve">
</t>
    </r>
    <r>
      <rPr>
        <b/>
        <sz val="12"/>
        <color theme="1"/>
        <rFont val="TH SarabunIT๙"/>
        <family val="2"/>
      </rPr>
      <t>(12 มิ.ย. 60 - 22 มิ.ย. 61)</t>
    </r>
  </si>
  <si>
    <r>
      <t xml:space="preserve">รายงานยอดสะสมระหว่างวันที่ 12 มิถุนายน 2560 </t>
    </r>
    <r>
      <rPr>
        <b/>
        <sz val="26"/>
        <color theme="3" tint="-0.249977111117893"/>
        <rFont val="TH SarabunIT๙"/>
        <family val="2"/>
      </rPr>
      <t>-</t>
    </r>
    <r>
      <rPr>
        <b/>
        <sz val="24"/>
        <color theme="3" tint="-0.249977111117893"/>
        <rFont val="TH SarabunIT๙"/>
        <family val="2"/>
      </rPr>
      <t xml:space="preserve"> 23 กรกฎาคม 2561</t>
    </r>
  </si>
  <si>
    <t>ครั้งที่ 29
(9 - 20 ก.ค. 61)</t>
  </si>
  <si>
    <t>หมายเหตุ : ยอดสะสมตั้งแต่วันที่ 12 มิถุนายน 2560 - 23 กรกฎาคม 2561 มีผู้มาตอบแบบสอบถามรวมทั้งสิ้น 11,406 ราย</t>
  </si>
  <si>
    <r>
      <t xml:space="preserve">                           </t>
    </r>
    <r>
      <rPr>
        <b/>
        <sz val="18"/>
        <color theme="1"/>
        <rFont val="TH SarabunIT๙"/>
        <family val="2"/>
      </rPr>
      <t>แบ่งเป็น ชาย 5,252 ราย และหญิง 6,154 ราย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</si>
</sst>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[$-D07041E]d\ mmmm\ yyyy;@"/>
    <numFmt numFmtId="188" formatCode="[$-1070000]d/m/yy;@"/>
  </numFmts>
  <fonts count="26" x14ac:knownFonts="1">
    <font>
      <sz val="11"/>
      <color theme="1"/>
      <name val="Tahoma"/>
      <family val="2"/>
      <scheme val="minor"/>
    </font>
    <font>
      <sz val="18"/>
      <color theme="1"/>
      <name val="TH SarabunIT๙"/>
      <family val="2"/>
    </font>
    <font>
      <b/>
      <sz val="18"/>
      <color theme="1"/>
      <name val="TH SarabunIT๙"/>
      <family val="2"/>
    </font>
    <font>
      <b/>
      <sz val="20"/>
      <color theme="1"/>
      <name val="TH SarabunIT๙"/>
      <family val="2"/>
    </font>
    <font>
      <sz val="20"/>
      <color theme="1"/>
      <name val="TH SarabunIT๙"/>
      <family val="2"/>
    </font>
    <font>
      <b/>
      <sz val="26"/>
      <color theme="1"/>
      <name val="TH SarabunIT๙"/>
      <family val="2"/>
    </font>
    <font>
      <b/>
      <sz val="24"/>
      <color theme="3" tint="-0.249977111117893"/>
      <name val="TH SarabunIT๙"/>
      <family val="2"/>
    </font>
    <font>
      <b/>
      <sz val="16"/>
      <color theme="1"/>
      <name val="TH SarabunIT๙"/>
      <family val="2"/>
    </font>
    <font>
      <b/>
      <sz val="26"/>
      <color theme="3" tint="-0.249977111117893"/>
      <name val="TH SarabunIT๙"/>
      <family val="2"/>
    </font>
    <font>
      <sz val="16"/>
      <color theme="1"/>
      <name val="Tahoma"/>
      <family val="2"/>
      <scheme val="minor"/>
    </font>
    <font>
      <b/>
      <sz val="15"/>
      <color theme="1"/>
      <name val="TH SarabunIT๙"/>
      <family val="2"/>
    </font>
    <font>
      <sz val="16"/>
      <color theme="1"/>
      <name val="TH SarabunIT๙"/>
      <family val="2"/>
    </font>
    <font>
      <b/>
      <sz val="18"/>
      <name val="TH SarabunIT๙"/>
      <family val="2"/>
    </font>
    <font>
      <sz val="18"/>
      <name val="TH SarabunIT๙"/>
      <family val="2"/>
    </font>
    <font>
      <b/>
      <sz val="14"/>
      <name val="TH SarabunIT๙"/>
      <family val="2"/>
    </font>
    <font>
      <sz val="14"/>
      <color theme="1"/>
      <name val="Tahoma"/>
      <family val="2"/>
      <scheme val="minor"/>
    </font>
    <font>
      <b/>
      <sz val="14"/>
      <color theme="1"/>
      <name val="TH SarabunIT๙"/>
      <family val="2"/>
    </font>
    <font>
      <sz val="11"/>
      <color theme="1"/>
      <name val="TH SarabunIT๙"/>
      <family val="2"/>
    </font>
    <font>
      <sz val="11"/>
      <color theme="1"/>
      <name val="Tahoma"/>
      <family val="2"/>
      <scheme val="minor"/>
    </font>
    <font>
      <b/>
      <sz val="11"/>
      <color theme="1"/>
      <name val="TH SarabunIT๙"/>
      <family val="2"/>
    </font>
    <font>
      <b/>
      <sz val="13"/>
      <color theme="1"/>
      <name val="TH SarabunIT๙"/>
      <family val="2"/>
    </font>
    <font>
      <b/>
      <sz val="12"/>
      <color theme="1"/>
      <name val="TH SarabunIT๙"/>
      <family val="2"/>
    </font>
    <font>
      <sz val="18"/>
      <color theme="1"/>
      <name val="Tahoma"/>
      <family val="2"/>
      <scheme val="minor"/>
    </font>
    <font>
      <sz val="11"/>
      <color rgb="FFFF0000"/>
      <name val="TH SarabunIT๙"/>
      <family val="2"/>
    </font>
    <font>
      <b/>
      <sz val="12"/>
      <name val="TH SarabunIT๙"/>
      <family val="2"/>
    </font>
    <font>
      <b/>
      <sz val="16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9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4" fillId="0" borderId="0" xfId="0" applyFont="1"/>
    <xf numFmtId="0" fontId="0" fillId="0" borderId="0" xfId="0" applyAlignment="1"/>
    <xf numFmtId="16" fontId="11" fillId="0" borderId="0" xfId="0" applyNumberFormat="1" applyFont="1"/>
    <xf numFmtId="0" fontId="2" fillId="2" borderId="6" xfId="0" applyFont="1" applyFill="1" applyBorder="1" applyAlignment="1"/>
    <xf numFmtId="0" fontId="2" fillId="2" borderId="5" xfId="0" applyFont="1" applyFill="1" applyBorder="1" applyAlignment="1"/>
    <xf numFmtId="0" fontId="2" fillId="2" borderId="7" xfId="0" applyFont="1" applyFill="1" applyBorder="1" applyAlignment="1"/>
    <xf numFmtId="0" fontId="2" fillId="2" borderId="8" xfId="0" applyFont="1" applyFill="1" applyBorder="1" applyAlignment="1"/>
    <xf numFmtId="0" fontId="2" fillId="2" borderId="0" xfId="0" applyFont="1" applyFill="1" applyBorder="1" applyAlignment="1"/>
    <xf numFmtId="0" fontId="2" fillId="2" borderId="9" xfId="0" applyFont="1" applyFill="1" applyBorder="1" applyAlignment="1"/>
    <xf numFmtId="0" fontId="2" fillId="2" borderId="8" xfId="0" applyFont="1" applyFill="1" applyBorder="1"/>
    <xf numFmtId="0" fontId="2" fillId="2" borderId="0" xfId="0" applyFont="1" applyFill="1" applyBorder="1"/>
    <xf numFmtId="0" fontId="2" fillId="2" borderId="9" xfId="0" applyFont="1" applyFill="1" applyBorder="1"/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88" fontId="2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" fontId="1" fillId="2" borderId="1" xfId="1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1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1" fontId="25" fillId="2" borderId="1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3" fontId="16" fillId="2" borderId="1" xfId="0" applyNumberFormat="1" applyFont="1" applyFill="1" applyBorder="1" applyAlignment="1">
      <alignment horizontal="center" vertical="center"/>
    </xf>
    <xf numFmtId="15" fontId="7" fillId="2" borderId="2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9" fillId="2" borderId="2" xfId="0" applyNumberFormat="1" applyFont="1" applyFill="1" applyBorder="1" applyAlignment="1">
      <alignment horizontal="center" vertical="center" wrapText="1"/>
    </xf>
    <xf numFmtId="0" fontId="16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5" fontId="16" fillId="2" borderId="2" xfId="0" applyNumberFormat="1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19" fillId="2" borderId="4" xfId="0" applyNumberFormat="1" applyFont="1" applyFill="1" applyBorder="1" applyAlignment="1">
      <alignment horizontal="center" vertical="center" wrapText="1"/>
    </xf>
    <xf numFmtId="0" fontId="19" fillId="2" borderId="3" xfId="0" applyNumberFormat="1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21" fillId="2" borderId="2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87" fontId="14" fillId="2" borderId="2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/>
    <xf numFmtId="0" fontId="0" fillId="2" borderId="11" xfId="0" applyFill="1" applyBorder="1" applyAlignment="1"/>
    <xf numFmtId="0" fontId="0" fillId="2" borderId="12" xfId="0" applyFill="1" applyBorder="1" applyAlignment="1"/>
    <xf numFmtId="0" fontId="12" fillId="2" borderId="6" xfId="0" applyFont="1" applyFill="1" applyBorder="1" applyAlignment="1">
      <alignment horizontal="left"/>
    </xf>
    <xf numFmtId="0" fontId="12" fillId="2" borderId="5" xfId="0" applyFont="1" applyFill="1" applyBorder="1" applyAlignment="1">
      <alignment horizontal="left"/>
    </xf>
    <xf numFmtId="0" fontId="12" fillId="2" borderId="7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87" fontId="16" fillId="2" borderId="2" xfId="0" applyNumberFormat="1" applyFont="1" applyFill="1" applyBorder="1" applyAlignment="1">
      <alignment horizontal="center" vertical="center" wrapText="1"/>
    </xf>
    <xf numFmtId="187" fontId="9" fillId="2" borderId="4" xfId="0" applyNumberFormat="1" applyFont="1" applyFill="1" applyBorder="1" applyAlignment="1">
      <alignment horizontal="center" vertical="center" wrapText="1"/>
    </xf>
    <xf numFmtId="187" fontId="9" fillId="2" borderId="3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15" fontId="2" fillId="2" borderId="2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5" fontId="10" fillId="2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87" fontId="7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187" fontId="7" fillId="2" borderId="4" xfId="0" applyNumberFormat="1" applyFont="1" applyFill="1" applyBorder="1" applyAlignment="1">
      <alignment horizontal="center" vertical="center" wrapText="1"/>
    </xf>
    <xf numFmtId="187" fontId="7" fillId="2" borderId="3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CCFF66"/>
      <color rgb="FF99FF33"/>
      <color rgb="FF25DB84"/>
      <color rgb="FF33CC33"/>
      <color rgb="FFFFFF99"/>
      <color rgb="FF00CC66"/>
      <color rgb="FF66FF33"/>
      <color rgb="FF99FF66"/>
      <color rgb="FF00FF00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172</xdr:col>
      <xdr:colOff>537181</xdr:colOff>
      <xdr:row>5</xdr:row>
      <xdr:rowOff>101552</xdr:rowOff>
    </xdr:from>
    <xdr:ext cx="3970742" cy="952500"/>
    <xdr:sp macro="" textlink="">
      <xdr:nvSpPr>
        <xdr:cNvPr id="2" name="สี่เหลี่ยมผืนผ้า 1"/>
        <xdr:cNvSpPr/>
      </xdr:nvSpPr>
      <xdr:spPr>
        <a:xfrm>
          <a:off x="11262728" y="1718818"/>
          <a:ext cx="3970742" cy="9525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th-TH" sz="3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solidFill>
                <a:srgbClr val="7030A0"/>
              </a:solidFill>
              <a:effectLst/>
              <a:latin typeface="TH Baijam" pitchFamily="2" charset="-34"/>
              <a:cs typeface="TH Baijam" pitchFamily="2" charset="-34"/>
            </a:rPr>
            <a:t>ตอบคำถามของ</a:t>
          </a:r>
        </a:p>
        <a:p>
          <a:pPr algn="ctr"/>
          <a:r>
            <a:rPr lang="th-TH" sz="3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solidFill>
                <a:srgbClr val="7030A0"/>
              </a:solidFill>
              <a:effectLst/>
              <a:latin typeface="TH Baijam" pitchFamily="2" charset="-34"/>
              <a:cs typeface="TH Baijam" pitchFamily="2" charset="-34"/>
            </a:rPr>
            <a:t>นายกรัฐมนตรี ๔ ข้อ  </a:t>
          </a:r>
          <a:br>
            <a:rPr lang="th-TH" sz="3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solidFill>
                <a:srgbClr val="7030A0"/>
              </a:solidFill>
              <a:effectLst/>
              <a:latin typeface="TH Baijam" pitchFamily="2" charset="-34"/>
              <a:cs typeface="TH Baijam" pitchFamily="2" charset="-34"/>
            </a:rPr>
          </a:br>
          <a:endParaRPr lang="th-TH" sz="3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solidFill>
              <a:srgbClr val="7030A0"/>
            </a:solidFill>
            <a:effectLst/>
          </a:endParaRPr>
        </a:p>
      </xdr:txBody>
    </xdr:sp>
    <xdr:clientData/>
  </xdr:oneCellAnchor>
  <xdr:twoCellAnchor editAs="oneCell">
    <xdr:from>
      <xdr:col>0</xdr:col>
      <xdr:colOff>63025</xdr:colOff>
      <xdr:row>0</xdr:row>
      <xdr:rowOff>168446</xdr:rowOff>
    </xdr:from>
    <xdr:to>
      <xdr:col>1</xdr:col>
      <xdr:colOff>1184749</xdr:colOff>
      <xdr:row>4</xdr:row>
      <xdr:rowOff>304720</xdr:rowOff>
    </xdr:to>
    <xdr:pic>
      <xdr:nvPicPr>
        <xdr:cNvPr id="3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25" y="168446"/>
          <a:ext cx="1350747" cy="132240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oneCellAnchor>
    <xdr:from>
      <xdr:col>164</xdr:col>
      <xdr:colOff>140600</xdr:colOff>
      <xdr:row>0</xdr:row>
      <xdr:rowOff>90559</xdr:rowOff>
    </xdr:from>
    <xdr:ext cx="2803405" cy="1119910"/>
    <xdr:sp macro="" textlink="">
      <xdr:nvSpPr>
        <xdr:cNvPr id="4" name="สี่เหลี่ยมผืนผ้า 3"/>
        <xdr:cNvSpPr/>
      </xdr:nvSpPr>
      <xdr:spPr>
        <a:xfrm>
          <a:off x="5587709" y="90559"/>
          <a:ext cx="2803405" cy="1119910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th-TH" sz="2400" b="0" cap="none" spc="0">
              <a:ln w="10160">
                <a:solidFill>
                  <a:schemeClr val="accent1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32000" dir="5400000" algn="tl">
                  <a:srgbClr val="000000">
                    <a:alpha val="30000"/>
                  </a:srgbClr>
                </a:outerShdw>
              </a:effectLst>
              <a:latin typeface="TH SarabunIT๙" panose="020B0500040200020003" pitchFamily="34" charset="-34"/>
              <a:cs typeface="TH SarabunIT๙" panose="020B0500040200020003" pitchFamily="34" charset="-34"/>
            </a:rPr>
            <a:t>รายงานผลการ</a:t>
          </a:r>
          <a:r>
            <a:rPr lang="th-TH" sz="2400" b="0" cap="none" spc="0">
              <a:ln w="10160">
                <a:solidFill>
                  <a:schemeClr val="accent1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32000" dir="5400000" algn="tl">
                  <a:srgbClr val="000000">
                    <a:alpha val="30000"/>
                  </a:srgbClr>
                </a:outerShdw>
              </a:effectLst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ตอบแบบคำถามของ</a:t>
          </a:r>
          <a:endParaRPr lang="en-US" sz="2400" b="0" cap="none" spc="0">
            <a:ln w="10160">
              <a:solidFill>
                <a:schemeClr val="accent1"/>
              </a:solidFill>
              <a:prstDash val="solid"/>
            </a:ln>
            <a:solidFill>
              <a:sysClr val="windowText" lastClr="000000"/>
            </a:solidFill>
            <a:effectLst>
              <a:outerShdw blurRad="38100" dist="32000" dir="5400000" algn="tl">
                <a:srgbClr val="000000">
                  <a:alpha val="30000"/>
                </a:srgbClr>
              </a:outerShdw>
            </a:effectLst>
            <a:latin typeface="TH SarabunIT๙" panose="020B0500040200020003" pitchFamily="34" charset="-34"/>
            <a:cs typeface="TH SarabunIT๙" panose="020B0500040200020003" pitchFamily="34" charset="-34"/>
          </a:endParaRPr>
        </a:p>
        <a:p>
          <a:pPr algn="ctr"/>
          <a:r>
            <a:rPr lang="th-TH" sz="2400" b="0" cap="none" spc="0">
              <a:ln w="10160">
                <a:solidFill>
                  <a:schemeClr val="accent1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38100" dist="32000" dir="5400000" algn="tl">
                  <a:srgbClr val="000000">
                    <a:alpha val="30000"/>
                  </a:srgbClr>
                </a:outerShdw>
              </a:effectLst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นายกรัฐมนตรี ๔ + 6 ข้อ </a:t>
          </a:r>
          <a:endParaRPr lang="th-TH" sz="2400" b="0" cap="none" spc="0">
            <a:ln w="10160">
              <a:solidFill>
                <a:schemeClr val="accent1"/>
              </a:solidFill>
              <a:prstDash val="solid"/>
            </a:ln>
            <a:solidFill>
              <a:sysClr val="windowText" lastClr="000000"/>
            </a:solidFill>
            <a:effectLst>
              <a:outerShdw blurRad="38100" dist="32000" dir="5400000" algn="tl">
                <a:srgbClr val="000000">
                  <a:alpha val="30000"/>
                </a:srgbClr>
              </a:outerShdw>
            </a:effectLst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oneCellAnchor>
  <xdr:oneCellAnchor>
    <xdr:from>
      <xdr:col>1</xdr:col>
      <xdr:colOff>940560</xdr:colOff>
      <xdr:row>0</xdr:row>
      <xdr:rowOff>18212</xdr:rowOff>
    </xdr:from>
    <xdr:ext cx="3970742" cy="952500"/>
    <xdr:sp macro="" textlink="">
      <xdr:nvSpPr>
        <xdr:cNvPr id="5" name="สี่เหลี่ยมผืนผ้า 4"/>
        <xdr:cNvSpPr/>
      </xdr:nvSpPr>
      <xdr:spPr>
        <a:xfrm>
          <a:off x="1188210" y="18212"/>
          <a:ext cx="3970742" cy="9525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endParaRPr lang="th-TH" sz="3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solidFill>
              <a:srgbClr val="7030A0"/>
            </a:solidFill>
            <a:effectLst/>
          </a:endParaRPr>
        </a:p>
      </xdr:txBody>
    </xdr:sp>
    <xdr:clientData/>
  </xdr:oneCellAnchor>
  <xdr:twoCellAnchor editAs="oneCell">
    <xdr:from>
      <xdr:col>202</xdr:col>
      <xdr:colOff>548137</xdr:colOff>
      <xdr:row>1</xdr:row>
      <xdr:rowOff>143774</xdr:rowOff>
    </xdr:from>
    <xdr:to>
      <xdr:col>205</xdr:col>
      <xdr:colOff>393160</xdr:colOff>
      <xdr:row>5</xdr:row>
      <xdr:rowOff>179433</xdr:rowOff>
    </xdr:to>
    <xdr:pic>
      <xdr:nvPicPr>
        <xdr:cNvPr id="6" name="รูปภาพ 5"/>
        <xdr:cNvPicPr>
          <a:picLocks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497972" y="440307"/>
          <a:ext cx="1893797" cy="1356579"/>
        </a:xfrm>
        <a:prstGeom prst="rect">
          <a:avLst/>
        </a:prstGeom>
      </xdr:spPr>
    </xdr:pic>
    <xdr:clientData/>
  </xdr:twoCellAnchor>
  <xdr:oneCellAnchor>
    <xdr:from>
      <xdr:col>1</xdr:col>
      <xdr:colOff>1309197</xdr:colOff>
      <xdr:row>0</xdr:row>
      <xdr:rowOff>135328</xdr:rowOff>
    </xdr:from>
    <xdr:ext cx="2834379" cy="1214436"/>
    <xdr:sp macro="" textlink="">
      <xdr:nvSpPr>
        <xdr:cNvPr id="7" name="สี่เหลี่ยมผืนผ้า 6"/>
        <xdr:cNvSpPr/>
      </xdr:nvSpPr>
      <xdr:spPr>
        <a:xfrm>
          <a:off x="1490172" y="135328"/>
          <a:ext cx="2834379" cy="1214436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th-TH" sz="20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TH SarabunIT๙" panose="020B0500040200020003" pitchFamily="34" charset="-34"/>
              <a:cs typeface="TH SarabunIT๙" panose="020B0500040200020003" pitchFamily="34" charset="-34"/>
            </a:rPr>
            <a:t>"พระสมเด็จเกษไชโย หลวงพ่อโตองค์ใหญ่</a:t>
          </a:r>
        </a:p>
        <a:p>
          <a:pPr algn="ctr"/>
          <a:r>
            <a:rPr lang="th-TH" sz="20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TH SarabunIT๙" panose="020B0500040200020003" pitchFamily="34" charset="-34"/>
              <a:cs typeface="TH SarabunIT๙" panose="020B0500040200020003" pitchFamily="34" charset="-34"/>
            </a:rPr>
            <a:t>วีรไทยใจกล้า ตุ๊กตาชาววัง โด่งดังจักสาน</a:t>
          </a:r>
        </a:p>
        <a:p>
          <a:pPr algn="ctr"/>
          <a:r>
            <a:rPr lang="th-TH" sz="20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TH SarabunIT๙" panose="020B0500040200020003" pitchFamily="34" charset="-34"/>
              <a:cs typeface="TH SarabunIT๙" panose="020B0500040200020003" pitchFamily="34" charset="-34"/>
            </a:rPr>
            <a:t>ถิ่นฐานทำกลอง เมืองสองพระนอน"</a:t>
          </a:r>
        </a:p>
      </xdr:txBody>
    </xdr:sp>
    <xdr:clientData/>
  </xdr:oneCellAnchor>
  <xdr:oneCellAnchor>
    <xdr:from>
      <xdr:col>1</xdr:col>
      <xdr:colOff>1927422</xdr:colOff>
      <xdr:row>4</xdr:row>
      <xdr:rowOff>0</xdr:rowOff>
    </xdr:from>
    <xdr:ext cx="3339353" cy="392206"/>
    <xdr:sp macro="" textlink="">
      <xdr:nvSpPr>
        <xdr:cNvPr id="8" name="สี่เหลี่ยมผืนผ้า 7"/>
        <xdr:cNvSpPr/>
      </xdr:nvSpPr>
      <xdr:spPr>
        <a:xfrm>
          <a:off x="2175072" y="1181100"/>
          <a:ext cx="3339353" cy="392206"/>
        </a:xfrm>
        <a:prstGeom prst="rect">
          <a:avLst/>
        </a:prstGeom>
        <a:noFill/>
      </xdr:spPr>
      <xdr:txBody>
        <a:bodyPr wrap="none" lIns="91440" tIns="45720" rIns="91440" bIns="45720" anchor="t">
          <a:noAutofit/>
        </a:bodyPr>
        <a:lstStyle/>
        <a:p>
          <a:pPr algn="ctr"/>
          <a:r>
            <a:rPr lang="th-TH" sz="3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solidFill>
                <a:srgbClr val="7030A0"/>
              </a:solidFill>
              <a:effectLst/>
              <a:latin typeface="TH Baijam" pitchFamily="2" charset="-34"/>
              <a:cs typeface="TH Baijam" pitchFamily="2" charset="-34"/>
            </a:rPr>
            <a:t/>
          </a:r>
          <a:br>
            <a:rPr lang="th-TH" sz="3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solidFill>
                <a:srgbClr val="7030A0"/>
              </a:solidFill>
              <a:effectLst/>
              <a:latin typeface="TH Baijam" pitchFamily="2" charset="-34"/>
              <a:cs typeface="TH Baijam" pitchFamily="2" charset="-34"/>
            </a:rPr>
          </a:br>
          <a:endParaRPr lang="th-TH" sz="3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solidFill>
              <a:srgbClr val="7030A0"/>
            </a:solidFill>
            <a:effectLst/>
          </a:endParaRPr>
        </a:p>
      </xdr:txBody>
    </xdr:sp>
    <xdr:clientData/>
  </xdr:oneCellAnchor>
  <xdr:twoCellAnchor editAs="oneCell">
    <xdr:from>
      <xdr:col>160</xdr:col>
      <xdr:colOff>327421</xdr:colOff>
      <xdr:row>0</xdr:row>
      <xdr:rowOff>0</xdr:rowOff>
    </xdr:from>
    <xdr:to>
      <xdr:col>164</xdr:col>
      <xdr:colOff>180680</xdr:colOff>
      <xdr:row>4</xdr:row>
      <xdr:rowOff>98845</xdr:rowOff>
    </xdr:to>
    <xdr:pic>
      <xdr:nvPicPr>
        <xdr:cNvPr id="10" name="รูปภาพ 9" descr="F:\สัญลักษณ์-รูปภาพ\11.png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45" t="9309" r="24978" b="26374"/>
        <a:stretch/>
      </xdr:blipFill>
      <xdr:spPr bwMode="auto">
        <a:xfrm>
          <a:off x="4028280" y="0"/>
          <a:ext cx="1599509" cy="128947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O52"/>
  <sheetViews>
    <sheetView tabSelected="1" view="pageBreakPreview" zoomScale="96" zoomScaleNormal="110" zoomScaleSheetLayoutView="96" zoomScalePageLayoutView="70" workbookViewId="0">
      <selection activeCell="A5" sqref="A5:FN5"/>
    </sheetView>
  </sheetViews>
  <sheetFormatPr defaultColWidth="9" defaultRowHeight="23.25" x14ac:dyDescent="0.35"/>
  <cols>
    <col min="1" max="1" width="2.375" style="1" customWidth="1"/>
    <col min="2" max="2" width="18" style="1" customWidth="1"/>
    <col min="3" max="11" width="5" style="1" hidden="1" customWidth="1"/>
    <col min="12" max="41" width="7.625" style="1" hidden="1" customWidth="1"/>
    <col min="42" max="44" width="8" style="1" hidden="1" customWidth="1"/>
    <col min="45" max="47" width="7.125" style="1" hidden="1" customWidth="1"/>
    <col min="48" max="50" width="7.375" style="1" hidden="1" customWidth="1"/>
    <col min="51" max="53" width="7.125" style="1" hidden="1" customWidth="1"/>
    <col min="54" max="91" width="6.625" style="1" hidden="1" customWidth="1"/>
    <col min="92" max="92" width="8.25" style="1" hidden="1" customWidth="1"/>
    <col min="93" max="97" width="6.625" style="1" hidden="1" customWidth="1"/>
    <col min="98" max="98" width="7.875" style="1" hidden="1" customWidth="1"/>
    <col min="99" max="101" width="6.625" style="1" hidden="1" customWidth="1"/>
    <col min="102" max="103" width="6.375" style="1" hidden="1" customWidth="1"/>
    <col min="104" max="104" width="7.625" style="1" hidden="1" customWidth="1"/>
    <col min="105" max="109" width="6.625" style="1" hidden="1" customWidth="1"/>
    <col min="110" max="110" width="8.375" style="1" hidden="1" customWidth="1"/>
    <col min="111" max="115" width="6.625" style="1" hidden="1" customWidth="1"/>
    <col min="116" max="116" width="8" style="1" hidden="1" customWidth="1"/>
    <col min="117" max="121" width="6.625" style="1" hidden="1" customWidth="1"/>
    <col min="122" max="122" width="8.375" style="1" hidden="1" customWidth="1"/>
    <col min="123" max="127" width="6.625" style="1" hidden="1" customWidth="1"/>
    <col min="128" max="128" width="7.625" style="1" hidden="1" customWidth="1"/>
    <col min="129" max="133" width="6.625" style="1" hidden="1" customWidth="1"/>
    <col min="134" max="134" width="8" style="1" hidden="1" customWidth="1"/>
    <col min="135" max="139" width="6.625" style="1" hidden="1" customWidth="1"/>
    <col min="140" max="140" width="7.625" style="1" hidden="1" customWidth="1"/>
    <col min="141" max="145" width="6.625" style="1" hidden="1" customWidth="1"/>
    <col min="146" max="146" width="7.625" style="1" hidden="1" customWidth="1"/>
    <col min="147" max="151" width="6.625" style="1" hidden="1" customWidth="1"/>
    <col min="152" max="152" width="7.625" style="1" hidden="1" customWidth="1"/>
    <col min="153" max="155" width="6.625" style="1" hidden="1" customWidth="1"/>
    <col min="156" max="157" width="6.625" style="1" customWidth="1"/>
    <col min="158" max="158" width="8.875" style="1" customWidth="1"/>
    <col min="159" max="167" width="6.625" style="1" customWidth="1"/>
    <col min="168" max="169" width="7.25" style="1" customWidth="1"/>
    <col min="170" max="170" width="10.625" style="1" customWidth="1"/>
    <col min="171" max="177" width="7.125" style="1" customWidth="1"/>
    <col min="178" max="16384" width="9" style="1"/>
  </cols>
  <sheetData>
    <row r="1" spans="1:171" x14ac:dyDescent="0.35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8"/>
    </row>
    <row r="2" spans="1:171" x14ac:dyDescent="0.3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1"/>
    </row>
    <row r="3" spans="1:171" x14ac:dyDescent="0.35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4"/>
    </row>
    <row r="4" spans="1:171" x14ac:dyDescent="0.35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4"/>
    </row>
    <row r="5" spans="1:171" ht="33.75" x14ac:dyDescent="0.5">
      <c r="A5" s="79" t="s">
        <v>66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1"/>
    </row>
    <row r="6" spans="1:171" s="3" customFormat="1" ht="33" customHeight="1" x14ac:dyDescent="0.4">
      <c r="A6" s="82" t="s">
        <v>2</v>
      </c>
      <c r="B6" s="83" t="s">
        <v>5</v>
      </c>
      <c r="C6" s="61" t="s">
        <v>14</v>
      </c>
      <c r="D6" s="62"/>
      <c r="E6" s="62"/>
      <c r="F6" s="62"/>
      <c r="G6" s="62"/>
      <c r="H6" s="62"/>
      <c r="I6" s="62"/>
      <c r="J6" s="62"/>
      <c r="K6" s="63"/>
      <c r="L6" s="87" t="s">
        <v>16</v>
      </c>
      <c r="M6" s="88"/>
      <c r="N6" s="89"/>
      <c r="O6" s="84" t="s">
        <v>15</v>
      </c>
      <c r="P6" s="62"/>
      <c r="Q6" s="63"/>
      <c r="R6" s="61" t="s">
        <v>18</v>
      </c>
      <c r="S6" s="37"/>
      <c r="T6" s="38"/>
      <c r="U6" s="86" t="s">
        <v>17</v>
      </c>
      <c r="V6" s="74"/>
      <c r="W6" s="75"/>
      <c r="X6" s="86" t="s">
        <v>19</v>
      </c>
      <c r="Y6" s="37"/>
      <c r="Z6" s="38"/>
      <c r="AA6" s="86" t="s">
        <v>20</v>
      </c>
      <c r="AB6" s="90"/>
      <c r="AC6" s="91"/>
      <c r="AD6" s="64" t="s">
        <v>21</v>
      </c>
      <c r="AE6" s="54"/>
      <c r="AF6" s="55"/>
      <c r="AG6" s="73" t="s">
        <v>22</v>
      </c>
      <c r="AH6" s="54"/>
      <c r="AI6" s="55"/>
      <c r="AJ6" s="36" t="s">
        <v>23</v>
      </c>
      <c r="AK6" s="49"/>
      <c r="AL6" s="50"/>
      <c r="AM6" s="36" t="s">
        <v>24</v>
      </c>
      <c r="AN6" s="47"/>
      <c r="AO6" s="48"/>
      <c r="AP6" s="36" t="s">
        <v>26</v>
      </c>
      <c r="AQ6" s="37"/>
      <c r="AR6" s="38"/>
      <c r="AS6" s="42" t="s">
        <v>25</v>
      </c>
      <c r="AT6" s="54"/>
      <c r="AU6" s="55"/>
      <c r="AV6" s="36" t="s">
        <v>28</v>
      </c>
      <c r="AW6" s="37"/>
      <c r="AX6" s="38"/>
      <c r="AY6" s="40" t="s">
        <v>27</v>
      </c>
      <c r="AZ6" s="52"/>
      <c r="BA6" s="53"/>
      <c r="BB6" s="40" t="s">
        <v>30</v>
      </c>
      <c r="BC6" s="37"/>
      <c r="BD6" s="38"/>
      <c r="BE6" s="73" t="s">
        <v>29</v>
      </c>
      <c r="BF6" s="74"/>
      <c r="BG6" s="75"/>
      <c r="BH6" s="73" t="s">
        <v>32</v>
      </c>
      <c r="BI6" s="37"/>
      <c r="BJ6" s="38"/>
      <c r="BK6" s="42" t="s">
        <v>31</v>
      </c>
      <c r="BL6" s="76"/>
      <c r="BM6" s="77"/>
      <c r="BN6" s="40" t="s">
        <v>34</v>
      </c>
      <c r="BO6" s="54"/>
      <c r="BP6" s="55"/>
      <c r="BQ6" s="42" t="s">
        <v>33</v>
      </c>
      <c r="BR6" s="54"/>
      <c r="BS6" s="55"/>
      <c r="BT6" s="36" t="s">
        <v>36</v>
      </c>
      <c r="BU6" s="49"/>
      <c r="BV6" s="50"/>
      <c r="BW6" s="42" t="s">
        <v>35</v>
      </c>
      <c r="BX6" s="56"/>
      <c r="BY6" s="57"/>
      <c r="BZ6" s="36" t="s">
        <v>38</v>
      </c>
      <c r="CA6" s="37"/>
      <c r="CB6" s="38"/>
      <c r="CC6" s="42" t="s">
        <v>37</v>
      </c>
      <c r="CD6" s="54"/>
      <c r="CE6" s="55"/>
      <c r="CF6" s="36" t="s">
        <v>40</v>
      </c>
      <c r="CG6" s="37"/>
      <c r="CH6" s="38"/>
      <c r="CI6" s="33" t="s">
        <v>39</v>
      </c>
      <c r="CJ6" s="62"/>
      <c r="CK6" s="63"/>
      <c r="CL6" s="36" t="s">
        <v>42</v>
      </c>
      <c r="CM6" s="37"/>
      <c r="CN6" s="38"/>
      <c r="CO6" s="33" t="s">
        <v>41</v>
      </c>
      <c r="CP6" s="34"/>
      <c r="CQ6" s="35"/>
      <c r="CR6" s="61" t="s">
        <v>44</v>
      </c>
      <c r="CS6" s="37"/>
      <c r="CT6" s="38"/>
      <c r="CU6" s="33" t="s">
        <v>43</v>
      </c>
      <c r="CV6" s="56"/>
      <c r="CW6" s="57"/>
      <c r="CX6" s="36" t="s">
        <v>46</v>
      </c>
      <c r="CY6" s="37"/>
      <c r="CZ6" s="38"/>
      <c r="DA6" s="42" t="s">
        <v>45</v>
      </c>
      <c r="DB6" s="43"/>
      <c r="DC6" s="44"/>
      <c r="DD6" s="41" t="s">
        <v>48</v>
      </c>
      <c r="DE6" s="37"/>
      <c r="DF6" s="38"/>
      <c r="DG6" s="42" t="s">
        <v>47</v>
      </c>
      <c r="DH6" s="43"/>
      <c r="DI6" s="44"/>
      <c r="DJ6" s="58" t="s">
        <v>50</v>
      </c>
      <c r="DK6" s="59"/>
      <c r="DL6" s="60"/>
      <c r="DM6" s="42" t="s">
        <v>49</v>
      </c>
      <c r="DN6" s="45"/>
      <c r="DO6" s="46"/>
      <c r="DP6" s="39" t="s">
        <v>52</v>
      </c>
      <c r="DQ6" s="37"/>
      <c r="DR6" s="38"/>
      <c r="DS6" s="42" t="s">
        <v>51</v>
      </c>
      <c r="DT6" s="45"/>
      <c r="DU6" s="46"/>
      <c r="DV6" s="39" t="s">
        <v>54</v>
      </c>
      <c r="DW6" s="37"/>
      <c r="DX6" s="38"/>
      <c r="DY6" s="42" t="s">
        <v>53</v>
      </c>
      <c r="DZ6" s="45"/>
      <c r="EA6" s="46"/>
      <c r="EB6" s="39" t="s">
        <v>56</v>
      </c>
      <c r="EC6" s="37"/>
      <c r="ED6" s="38"/>
      <c r="EE6" s="42" t="s">
        <v>55</v>
      </c>
      <c r="EF6" s="45"/>
      <c r="EG6" s="46"/>
      <c r="EH6" s="51" t="s">
        <v>58</v>
      </c>
      <c r="EI6" s="37"/>
      <c r="EJ6" s="38"/>
      <c r="EK6" s="42" t="s">
        <v>57</v>
      </c>
      <c r="EL6" s="45"/>
      <c r="EM6" s="46"/>
      <c r="EN6" s="39" t="s">
        <v>61</v>
      </c>
      <c r="EO6" s="37"/>
      <c r="EP6" s="38"/>
      <c r="EQ6" s="42" t="s">
        <v>60</v>
      </c>
      <c r="ER6" s="45"/>
      <c r="ES6" s="46"/>
      <c r="ET6" s="40" t="s">
        <v>63</v>
      </c>
      <c r="EU6" s="37"/>
      <c r="EV6" s="38"/>
      <c r="EW6" s="42" t="s">
        <v>62</v>
      </c>
      <c r="EX6" s="45"/>
      <c r="EY6" s="46"/>
      <c r="EZ6" s="39" t="s">
        <v>65</v>
      </c>
      <c r="FA6" s="37"/>
      <c r="FB6" s="38"/>
      <c r="FC6" s="33" t="s">
        <v>64</v>
      </c>
      <c r="FD6" s="45"/>
      <c r="FE6" s="46"/>
      <c r="FF6" s="33" t="s">
        <v>67</v>
      </c>
      <c r="FG6" s="45"/>
      <c r="FH6" s="46"/>
      <c r="FI6" s="78">
        <v>22485</v>
      </c>
      <c r="FJ6" s="45"/>
      <c r="FK6" s="46"/>
      <c r="FL6" s="85" t="s">
        <v>1</v>
      </c>
      <c r="FM6" s="85"/>
      <c r="FN6" s="85"/>
    </row>
    <row r="7" spans="1:171" s="3" customFormat="1" ht="30" customHeight="1" x14ac:dyDescent="0.4">
      <c r="A7" s="82"/>
      <c r="B7" s="83"/>
      <c r="C7" s="15" t="s">
        <v>3</v>
      </c>
      <c r="D7" s="15" t="s">
        <v>4</v>
      </c>
      <c r="E7" s="15" t="s">
        <v>0</v>
      </c>
      <c r="F7" s="16" t="s">
        <v>3</v>
      </c>
      <c r="G7" s="16" t="s">
        <v>4</v>
      </c>
      <c r="H7" s="16" t="s">
        <v>0</v>
      </c>
      <c r="I7" s="16" t="s">
        <v>3</v>
      </c>
      <c r="J7" s="16" t="s">
        <v>4</v>
      </c>
      <c r="K7" s="16" t="s">
        <v>0</v>
      </c>
      <c r="L7" s="16" t="s">
        <v>3</v>
      </c>
      <c r="M7" s="16" t="s">
        <v>4</v>
      </c>
      <c r="N7" s="16" t="s">
        <v>0</v>
      </c>
      <c r="O7" s="16" t="s">
        <v>3</v>
      </c>
      <c r="P7" s="16" t="s">
        <v>4</v>
      </c>
      <c r="Q7" s="16" t="s">
        <v>0</v>
      </c>
      <c r="R7" s="16" t="s">
        <v>3</v>
      </c>
      <c r="S7" s="16" t="s">
        <v>4</v>
      </c>
      <c r="T7" s="16" t="s">
        <v>0</v>
      </c>
      <c r="U7" s="16" t="s">
        <v>3</v>
      </c>
      <c r="V7" s="16" t="s">
        <v>4</v>
      </c>
      <c r="W7" s="16" t="s">
        <v>0</v>
      </c>
      <c r="X7" s="16" t="s">
        <v>3</v>
      </c>
      <c r="Y7" s="16" t="s">
        <v>4</v>
      </c>
      <c r="Z7" s="16" t="s">
        <v>0</v>
      </c>
      <c r="AA7" s="16" t="s">
        <v>3</v>
      </c>
      <c r="AB7" s="16" t="s">
        <v>4</v>
      </c>
      <c r="AC7" s="16" t="s">
        <v>0</v>
      </c>
      <c r="AD7" s="17" t="s">
        <v>3</v>
      </c>
      <c r="AE7" s="17" t="s">
        <v>4</v>
      </c>
      <c r="AF7" s="17" t="s">
        <v>0</v>
      </c>
      <c r="AG7" s="16" t="s">
        <v>3</v>
      </c>
      <c r="AH7" s="16" t="s">
        <v>4</v>
      </c>
      <c r="AI7" s="16" t="s">
        <v>0</v>
      </c>
      <c r="AJ7" s="16" t="s">
        <v>3</v>
      </c>
      <c r="AK7" s="16" t="s">
        <v>4</v>
      </c>
      <c r="AL7" s="16" t="s">
        <v>0</v>
      </c>
      <c r="AM7" s="16" t="s">
        <v>3</v>
      </c>
      <c r="AN7" s="16" t="s">
        <v>4</v>
      </c>
      <c r="AO7" s="16" t="s">
        <v>0</v>
      </c>
      <c r="AP7" s="16" t="s">
        <v>3</v>
      </c>
      <c r="AQ7" s="16" t="s">
        <v>4</v>
      </c>
      <c r="AR7" s="16" t="s">
        <v>0</v>
      </c>
      <c r="AS7" s="16" t="s">
        <v>3</v>
      </c>
      <c r="AT7" s="16" t="s">
        <v>4</v>
      </c>
      <c r="AU7" s="16" t="s">
        <v>0</v>
      </c>
      <c r="AV7" s="16" t="s">
        <v>3</v>
      </c>
      <c r="AW7" s="16" t="s">
        <v>4</v>
      </c>
      <c r="AX7" s="16" t="s">
        <v>0</v>
      </c>
      <c r="AY7" s="16" t="s">
        <v>3</v>
      </c>
      <c r="AZ7" s="16" t="s">
        <v>4</v>
      </c>
      <c r="BA7" s="16" t="s">
        <v>0</v>
      </c>
      <c r="BB7" s="16" t="s">
        <v>3</v>
      </c>
      <c r="BC7" s="16" t="s">
        <v>4</v>
      </c>
      <c r="BD7" s="16" t="s">
        <v>0</v>
      </c>
      <c r="BE7" s="16" t="s">
        <v>3</v>
      </c>
      <c r="BF7" s="16" t="s">
        <v>4</v>
      </c>
      <c r="BG7" s="16" t="s">
        <v>0</v>
      </c>
      <c r="BH7" s="16" t="s">
        <v>3</v>
      </c>
      <c r="BI7" s="16" t="s">
        <v>4</v>
      </c>
      <c r="BJ7" s="16" t="s">
        <v>0</v>
      </c>
      <c r="BK7" s="16" t="s">
        <v>3</v>
      </c>
      <c r="BL7" s="16" t="s">
        <v>4</v>
      </c>
      <c r="BM7" s="16" t="s">
        <v>0</v>
      </c>
      <c r="BN7" s="16" t="s">
        <v>3</v>
      </c>
      <c r="BO7" s="16" t="s">
        <v>4</v>
      </c>
      <c r="BP7" s="16" t="s">
        <v>0</v>
      </c>
      <c r="BQ7" s="16" t="s">
        <v>3</v>
      </c>
      <c r="BR7" s="16" t="s">
        <v>4</v>
      </c>
      <c r="BS7" s="16" t="s">
        <v>0</v>
      </c>
      <c r="BT7" s="16" t="s">
        <v>3</v>
      </c>
      <c r="BU7" s="16" t="s">
        <v>4</v>
      </c>
      <c r="BV7" s="16" t="s">
        <v>0</v>
      </c>
      <c r="BW7" s="16" t="s">
        <v>3</v>
      </c>
      <c r="BX7" s="16" t="s">
        <v>4</v>
      </c>
      <c r="BY7" s="16" t="s">
        <v>0</v>
      </c>
      <c r="BZ7" s="16" t="s">
        <v>3</v>
      </c>
      <c r="CA7" s="16" t="s">
        <v>4</v>
      </c>
      <c r="CB7" s="16" t="s">
        <v>0</v>
      </c>
      <c r="CC7" s="16" t="s">
        <v>3</v>
      </c>
      <c r="CD7" s="16" t="s">
        <v>4</v>
      </c>
      <c r="CE7" s="16" t="s">
        <v>0</v>
      </c>
      <c r="CF7" s="16" t="s">
        <v>3</v>
      </c>
      <c r="CG7" s="16" t="s">
        <v>4</v>
      </c>
      <c r="CH7" s="16" t="s">
        <v>0</v>
      </c>
      <c r="CI7" s="16" t="s">
        <v>3</v>
      </c>
      <c r="CJ7" s="16" t="s">
        <v>4</v>
      </c>
      <c r="CK7" s="16" t="s">
        <v>0</v>
      </c>
      <c r="CL7" s="16" t="s">
        <v>3</v>
      </c>
      <c r="CM7" s="16" t="s">
        <v>4</v>
      </c>
      <c r="CN7" s="16" t="s">
        <v>0</v>
      </c>
      <c r="CO7" s="16" t="s">
        <v>3</v>
      </c>
      <c r="CP7" s="16" t="s">
        <v>4</v>
      </c>
      <c r="CQ7" s="16" t="s">
        <v>0</v>
      </c>
      <c r="CR7" s="16" t="s">
        <v>3</v>
      </c>
      <c r="CS7" s="16" t="s">
        <v>4</v>
      </c>
      <c r="CT7" s="16" t="s">
        <v>0</v>
      </c>
      <c r="CU7" s="16" t="s">
        <v>3</v>
      </c>
      <c r="CV7" s="16" t="s">
        <v>4</v>
      </c>
      <c r="CW7" s="16" t="s">
        <v>0</v>
      </c>
      <c r="CX7" s="16" t="s">
        <v>3</v>
      </c>
      <c r="CY7" s="16" t="s">
        <v>4</v>
      </c>
      <c r="CZ7" s="16" t="s">
        <v>0</v>
      </c>
      <c r="DA7" s="16" t="s">
        <v>3</v>
      </c>
      <c r="DB7" s="16" t="s">
        <v>4</v>
      </c>
      <c r="DC7" s="16" t="s">
        <v>0</v>
      </c>
      <c r="DD7" s="16" t="s">
        <v>3</v>
      </c>
      <c r="DE7" s="16" t="s">
        <v>4</v>
      </c>
      <c r="DF7" s="16" t="s">
        <v>0</v>
      </c>
      <c r="DG7" s="16" t="s">
        <v>3</v>
      </c>
      <c r="DH7" s="16" t="s">
        <v>4</v>
      </c>
      <c r="DI7" s="16" t="s">
        <v>0</v>
      </c>
      <c r="DJ7" s="17" t="s">
        <v>3</v>
      </c>
      <c r="DK7" s="17" t="s">
        <v>4</v>
      </c>
      <c r="DL7" s="17" t="s">
        <v>0</v>
      </c>
      <c r="DM7" s="16" t="s">
        <v>3</v>
      </c>
      <c r="DN7" s="16" t="s">
        <v>4</v>
      </c>
      <c r="DO7" s="16" t="s">
        <v>0</v>
      </c>
      <c r="DP7" s="16" t="s">
        <v>3</v>
      </c>
      <c r="DQ7" s="16" t="s">
        <v>4</v>
      </c>
      <c r="DR7" s="16" t="s">
        <v>0</v>
      </c>
      <c r="DS7" s="16" t="s">
        <v>3</v>
      </c>
      <c r="DT7" s="16" t="s">
        <v>4</v>
      </c>
      <c r="DU7" s="16" t="s">
        <v>0</v>
      </c>
      <c r="DV7" s="16" t="s">
        <v>3</v>
      </c>
      <c r="DW7" s="16" t="s">
        <v>4</v>
      </c>
      <c r="DX7" s="16" t="s">
        <v>0</v>
      </c>
      <c r="DY7" s="16" t="s">
        <v>3</v>
      </c>
      <c r="DZ7" s="18" t="s">
        <v>4</v>
      </c>
      <c r="EA7" s="16" t="s">
        <v>0</v>
      </c>
      <c r="EB7" s="16" t="s">
        <v>3</v>
      </c>
      <c r="EC7" s="16" t="s">
        <v>4</v>
      </c>
      <c r="ED7" s="16" t="s">
        <v>0</v>
      </c>
      <c r="EE7" s="16" t="s">
        <v>3</v>
      </c>
      <c r="EF7" s="16" t="s">
        <v>4</v>
      </c>
      <c r="EG7" s="16" t="s">
        <v>0</v>
      </c>
      <c r="EH7" s="16" t="s">
        <v>3</v>
      </c>
      <c r="EI7" s="16" t="s">
        <v>4</v>
      </c>
      <c r="EJ7" s="16" t="s">
        <v>0</v>
      </c>
      <c r="EK7" s="16" t="s">
        <v>3</v>
      </c>
      <c r="EL7" s="16" t="s">
        <v>4</v>
      </c>
      <c r="EM7" s="16" t="s">
        <v>0</v>
      </c>
      <c r="EN7" s="16" t="s">
        <v>3</v>
      </c>
      <c r="EO7" s="16" t="s">
        <v>4</v>
      </c>
      <c r="EP7" s="16" t="s">
        <v>0</v>
      </c>
      <c r="EQ7" s="16" t="s">
        <v>3</v>
      </c>
      <c r="ER7" s="16" t="s">
        <v>4</v>
      </c>
      <c r="ES7" s="16" t="s">
        <v>0</v>
      </c>
      <c r="ET7" s="16" t="s">
        <v>3</v>
      </c>
      <c r="EU7" s="16" t="s">
        <v>4</v>
      </c>
      <c r="EV7" s="16" t="s">
        <v>0</v>
      </c>
      <c r="EW7" s="16" t="s">
        <v>3</v>
      </c>
      <c r="EX7" s="16" t="s">
        <v>4</v>
      </c>
      <c r="EY7" s="16" t="s">
        <v>0</v>
      </c>
      <c r="EZ7" s="16" t="s">
        <v>3</v>
      </c>
      <c r="FA7" s="16" t="s">
        <v>4</v>
      </c>
      <c r="FB7" s="16" t="s">
        <v>0</v>
      </c>
      <c r="FC7" s="16" t="s">
        <v>3</v>
      </c>
      <c r="FD7" s="16" t="s">
        <v>4</v>
      </c>
      <c r="FE7" s="16" t="s">
        <v>0</v>
      </c>
      <c r="FF7" s="16" t="s">
        <v>3</v>
      </c>
      <c r="FG7" s="16" t="s">
        <v>4</v>
      </c>
      <c r="FH7" s="16" t="s">
        <v>0</v>
      </c>
      <c r="FI7" s="16" t="s">
        <v>3</v>
      </c>
      <c r="FJ7" s="16" t="s">
        <v>4</v>
      </c>
      <c r="FK7" s="16" t="s">
        <v>0</v>
      </c>
      <c r="FL7" s="16" t="s">
        <v>3</v>
      </c>
      <c r="FM7" s="16" t="s">
        <v>4</v>
      </c>
      <c r="FN7" s="16" t="s">
        <v>0</v>
      </c>
      <c r="FO7" s="5"/>
    </row>
    <row r="8" spans="1:171" s="2" customFormat="1" ht="30" customHeight="1" x14ac:dyDescent="0.2">
      <c r="A8" s="19">
        <v>1</v>
      </c>
      <c r="B8" s="20" t="s">
        <v>6</v>
      </c>
      <c r="C8" s="21">
        <v>31</v>
      </c>
      <c r="D8" s="21">
        <v>31</v>
      </c>
      <c r="E8" s="21">
        <f t="shared" ref="E8:E16" si="0">C8+D8</f>
        <v>62</v>
      </c>
      <c r="F8" s="21">
        <f>1+7+2+1+3+4+1+3+7+9</f>
        <v>38</v>
      </c>
      <c r="G8" s="21">
        <f>2+7+2+5+3+1+5+7+6+5</f>
        <v>43</v>
      </c>
      <c r="H8" s="21">
        <f t="shared" ref="H8:H16" si="1">F8+G8</f>
        <v>81</v>
      </c>
      <c r="I8" s="21">
        <f>0+7+4+3+3+15+17+10+2+8</f>
        <v>69</v>
      </c>
      <c r="J8" s="21">
        <f>0+6+9+4+7+14+11+22+8+6</f>
        <v>87</v>
      </c>
      <c r="K8" s="21">
        <f t="shared" ref="K8:K16" si="2">I8+J8</f>
        <v>156</v>
      </c>
      <c r="L8" s="21">
        <f>C8+F8+I8</f>
        <v>138</v>
      </c>
      <c r="M8" s="21">
        <f>D8+G8+J8</f>
        <v>161</v>
      </c>
      <c r="N8" s="21">
        <f>E8+H8+K8</f>
        <v>299</v>
      </c>
      <c r="O8" s="21">
        <f>4+1+6+1+3+5+8+6+5</f>
        <v>39</v>
      </c>
      <c r="P8" s="21">
        <f>9+19+11+5+14+7+2+5+3</f>
        <v>75</v>
      </c>
      <c r="Q8" s="21">
        <f t="shared" ref="Q8:Q16" si="3">O8+P8</f>
        <v>114</v>
      </c>
      <c r="R8" s="21">
        <f t="shared" ref="R8:S15" si="4">L8+O8</f>
        <v>177</v>
      </c>
      <c r="S8" s="21">
        <f t="shared" si="4"/>
        <v>236</v>
      </c>
      <c r="T8" s="21">
        <f t="shared" ref="T8:T16" si="5">R8+S8</f>
        <v>413</v>
      </c>
      <c r="U8" s="22">
        <f>0+10+12+4+2+5+5+1+5</f>
        <v>44</v>
      </c>
      <c r="V8" s="22">
        <f>18+1+3+3+5+10+10+7</f>
        <v>57</v>
      </c>
      <c r="W8" s="22">
        <f t="shared" ref="W8:W16" si="6">U8+V8</f>
        <v>101</v>
      </c>
      <c r="X8" s="22">
        <f t="shared" ref="X8:Y15" si="7">R8+U8</f>
        <v>221</v>
      </c>
      <c r="Y8" s="22">
        <f t="shared" si="7"/>
        <v>293</v>
      </c>
      <c r="Z8" s="22">
        <f t="shared" ref="Z8:Z16" si="8">X8+Y8</f>
        <v>514</v>
      </c>
      <c r="AA8" s="22">
        <f>7+10+16+4+5+10+10+2+2+10</f>
        <v>76</v>
      </c>
      <c r="AB8" s="22">
        <f>8+10+10+6+20+15+10+10+10+20</f>
        <v>119</v>
      </c>
      <c r="AC8" s="22">
        <f>AA8+AB8</f>
        <v>195</v>
      </c>
      <c r="AD8" s="23">
        <f t="shared" ref="AD8:AE15" si="9">X8+AA8</f>
        <v>297</v>
      </c>
      <c r="AE8" s="23">
        <f t="shared" si="9"/>
        <v>412</v>
      </c>
      <c r="AF8" s="23">
        <f>AD8+AE8</f>
        <v>709</v>
      </c>
      <c r="AG8" s="22">
        <f>6+5+5+5+5+2+2+2+2+3</f>
        <v>37</v>
      </c>
      <c r="AH8" s="22">
        <f>4+5+1+2+2+2+2+2+1+2</f>
        <v>23</v>
      </c>
      <c r="AI8" s="22">
        <f t="shared" ref="AI8:AI15" si="10">AG8+AH8</f>
        <v>60</v>
      </c>
      <c r="AJ8" s="22">
        <f t="shared" ref="AJ8:AK15" si="11">AD8+AG8</f>
        <v>334</v>
      </c>
      <c r="AK8" s="22">
        <f t="shared" si="11"/>
        <v>435</v>
      </c>
      <c r="AL8" s="22">
        <f t="shared" ref="AL8:AL16" si="12">AJ8+AK8</f>
        <v>769</v>
      </c>
      <c r="AM8" s="22">
        <f>1+1+5+0+2+2+1</f>
        <v>12</v>
      </c>
      <c r="AN8" s="22">
        <f>2+1+7+10+6+5+10+6+10+9</f>
        <v>66</v>
      </c>
      <c r="AO8" s="22">
        <f>AM8+AN8</f>
        <v>78</v>
      </c>
      <c r="AP8" s="22">
        <f t="shared" ref="AP8:AQ15" si="13">AJ8+AM8</f>
        <v>346</v>
      </c>
      <c r="AQ8" s="22">
        <f t="shared" si="13"/>
        <v>501</v>
      </c>
      <c r="AR8" s="22">
        <f>AP8+AQ8</f>
        <v>847</v>
      </c>
      <c r="AS8" s="22">
        <f>1+2+4+5+3</f>
        <v>15</v>
      </c>
      <c r="AT8" s="22">
        <f>4+3+4+4+6+2+2+3+2</f>
        <v>30</v>
      </c>
      <c r="AU8" s="22">
        <f>AS8+AT8</f>
        <v>45</v>
      </c>
      <c r="AV8" s="22">
        <f>AP8+AS8</f>
        <v>361</v>
      </c>
      <c r="AW8" s="22">
        <f>AQ8+AT8</f>
        <v>531</v>
      </c>
      <c r="AX8" s="22">
        <f>SUM(AV8:AW8)</f>
        <v>892</v>
      </c>
      <c r="AY8" s="22">
        <f>2+3+2+3+7+3+2+2</f>
        <v>24</v>
      </c>
      <c r="AZ8" s="22">
        <f>4+2+6+2+3+3+2+2</f>
        <v>24</v>
      </c>
      <c r="BA8" s="22">
        <f t="shared" ref="BA8:BA15" si="14">AY8+AZ8</f>
        <v>48</v>
      </c>
      <c r="BB8" s="22">
        <f t="shared" ref="BB8:BC15" si="15">AV8+AY8</f>
        <v>385</v>
      </c>
      <c r="BC8" s="22">
        <f t="shared" si="15"/>
        <v>555</v>
      </c>
      <c r="BD8" s="22">
        <f t="shared" ref="BD8:BD16" si="16">BB8+BC8</f>
        <v>940</v>
      </c>
      <c r="BE8" s="22">
        <f>3+0+1+1</f>
        <v>5</v>
      </c>
      <c r="BF8" s="22">
        <f>7+1+1+3+2+2</f>
        <v>16</v>
      </c>
      <c r="BG8" s="22">
        <f>BE8+BF8</f>
        <v>21</v>
      </c>
      <c r="BH8" s="22">
        <f t="shared" ref="BH8:BI15" si="17">BB8+BE8</f>
        <v>390</v>
      </c>
      <c r="BI8" s="22">
        <f t="shared" si="17"/>
        <v>571</v>
      </c>
      <c r="BJ8" s="22">
        <f t="shared" ref="BJ8:BJ15" si="18">BH8+BI8</f>
        <v>961</v>
      </c>
      <c r="BK8" s="24">
        <f>1+8+5+8+7+8+10+4+4+6</f>
        <v>61</v>
      </c>
      <c r="BL8" s="22">
        <f>7+5+7+12+10+4+4+4+4+6</f>
        <v>63</v>
      </c>
      <c r="BM8" s="22">
        <f t="shared" ref="BM8:BM15" si="19">BK8+BL8</f>
        <v>124</v>
      </c>
      <c r="BN8" s="25">
        <f t="shared" ref="BN8:BO15" si="20">BH8+BK8</f>
        <v>451</v>
      </c>
      <c r="BO8" s="22">
        <f t="shared" si="20"/>
        <v>634</v>
      </c>
      <c r="BP8" s="25">
        <f t="shared" ref="BP8:BP15" si="21">BN8+BO8</f>
        <v>1085</v>
      </c>
      <c r="BQ8" s="22">
        <f>5+4+0+4+2+3+1</f>
        <v>19</v>
      </c>
      <c r="BR8" s="22">
        <f>5+7+4+7+4+2+2+4+2</f>
        <v>37</v>
      </c>
      <c r="BS8" s="22">
        <f t="shared" ref="BS8:BS15" si="22">BQ8+BR8</f>
        <v>56</v>
      </c>
      <c r="BT8" s="25">
        <f t="shared" ref="BT8:BU15" si="23">BN8+BQ8</f>
        <v>470</v>
      </c>
      <c r="BU8" s="22">
        <f t="shared" si="23"/>
        <v>671</v>
      </c>
      <c r="BV8" s="22">
        <f t="shared" ref="BV8:BV15" si="24">BT8+BU8</f>
        <v>1141</v>
      </c>
      <c r="BW8" s="22">
        <f>2+0+1+1+1+0+1+2+1</f>
        <v>9</v>
      </c>
      <c r="BX8" s="22">
        <f>2+5+1+4+3+3+10+5+9</f>
        <v>42</v>
      </c>
      <c r="BY8" s="22">
        <f t="shared" ref="BY8:BY15" si="25">BW8+BX8</f>
        <v>51</v>
      </c>
      <c r="BZ8" s="25">
        <f t="shared" ref="BZ8:CA15" si="26">BT8+BW8</f>
        <v>479</v>
      </c>
      <c r="CA8" s="22">
        <f t="shared" si="26"/>
        <v>713</v>
      </c>
      <c r="CB8" s="22">
        <f t="shared" ref="CB8:CB16" si="27">BZ8+CA8</f>
        <v>1192</v>
      </c>
      <c r="CC8" s="22">
        <f>2+0+1+2</f>
        <v>5</v>
      </c>
      <c r="CD8" s="22">
        <f>7+10+2+2+1+2+4+3</f>
        <v>31</v>
      </c>
      <c r="CE8" s="22">
        <f t="shared" ref="CE8:CE15" si="28">CC8+CD8</f>
        <v>36</v>
      </c>
      <c r="CF8" s="25">
        <f t="shared" ref="CF8:CG15" si="29">BZ8+CC8</f>
        <v>484</v>
      </c>
      <c r="CG8" s="22">
        <f t="shared" si="29"/>
        <v>744</v>
      </c>
      <c r="CH8" s="22">
        <f t="shared" ref="CH8:CH15" si="30">CF8+CG8</f>
        <v>1228</v>
      </c>
      <c r="CI8" s="22">
        <f>0+2+2+2</f>
        <v>6</v>
      </c>
      <c r="CJ8" s="22">
        <f>1+1+1+3+1+1</f>
        <v>8</v>
      </c>
      <c r="CK8" s="22">
        <f t="shared" ref="CK8:CK15" si="31">CI8+CJ8</f>
        <v>14</v>
      </c>
      <c r="CL8" s="25">
        <f t="shared" ref="CL8:CM15" si="32">CF8+CI8</f>
        <v>490</v>
      </c>
      <c r="CM8" s="22">
        <f t="shared" si="32"/>
        <v>752</v>
      </c>
      <c r="CN8" s="22">
        <f t="shared" ref="CN8:CN15" si="33">CL8+CM8</f>
        <v>1242</v>
      </c>
      <c r="CO8" s="22">
        <f>2+1+2+2+2+2+0+2</f>
        <v>13</v>
      </c>
      <c r="CP8" s="22">
        <f>1+3+1+2+1+1</f>
        <v>9</v>
      </c>
      <c r="CQ8" s="22">
        <f t="shared" ref="CQ8:CQ15" si="34">CO8+CP8</f>
        <v>22</v>
      </c>
      <c r="CR8" s="25">
        <f t="shared" ref="CR8:CS15" si="35">CL8+CO8</f>
        <v>503</v>
      </c>
      <c r="CS8" s="22">
        <f t="shared" si="35"/>
        <v>761</v>
      </c>
      <c r="CT8" s="22">
        <f t="shared" ref="CT8:CT15" si="36">CR8+CS8</f>
        <v>1264</v>
      </c>
      <c r="CU8" s="22">
        <f>0+1+1+4+3+1+3</f>
        <v>13</v>
      </c>
      <c r="CV8" s="22">
        <f>0+1+6+4+4+5+5+5+4</f>
        <v>34</v>
      </c>
      <c r="CW8" s="22">
        <f t="shared" ref="CW8:CW15" si="37">CU8+CV8</f>
        <v>47</v>
      </c>
      <c r="CX8" s="25">
        <f t="shared" ref="CX8:CY15" si="38">CR8+CU8</f>
        <v>516</v>
      </c>
      <c r="CY8" s="22">
        <f t="shared" si="38"/>
        <v>795</v>
      </c>
      <c r="CZ8" s="22">
        <f t="shared" ref="CZ8:CZ16" si="39">CX8+CY8</f>
        <v>1311</v>
      </c>
      <c r="DA8" s="22">
        <f>2+3+2+3+1+1+1+2+2</f>
        <v>17</v>
      </c>
      <c r="DB8" s="22">
        <f>3+5+2+2</f>
        <v>12</v>
      </c>
      <c r="DC8" s="22">
        <f t="shared" ref="DC8:DC15" si="40">DA8+DB8</f>
        <v>29</v>
      </c>
      <c r="DD8" s="25">
        <f t="shared" ref="DD8:DE15" si="41">CX8+DA8</f>
        <v>533</v>
      </c>
      <c r="DE8" s="22">
        <f t="shared" si="41"/>
        <v>807</v>
      </c>
      <c r="DF8" s="22">
        <f t="shared" ref="DF8:DF15" si="42">DD8+DE8</f>
        <v>1340</v>
      </c>
      <c r="DG8" s="22">
        <f>1+1+1</f>
        <v>3</v>
      </c>
      <c r="DH8" s="22">
        <f>0+2+1+1+1+1+1</f>
        <v>7</v>
      </c>
      <c r="DI8" s="22">
        <f t="shared" ref="DI8:DI15" si="43">DG8+DH8</f>
        <v>10</v>
      </c>
      <c r="DJ8" s="26">
        <f t="shared" ref="DJ8:DK15" si="44">DD8+DG8</f>
        <v>536</v>
      </c>
      <c r="DK8" s="23">
        <f t="shared" si="44"/>
        <v>814</v>
      </c>
      <c r="DL8" s="23">
        <f t="shared" ref="DL8:DL16" si="45">DJ8+DK8</f>
        <v>1350</v>
      </c>
      <c r="DM8" s="22">
        <f>1+2+0+0+1+1+5+2+2+2</f>
        <v>16</v>
      </c>
      <c r="DN8" s="22">
        <f>0+1+1+2+0+2+5+1+0+1</f>
        <v>13</v>
      </c>
      <c r="DO8" s="22">
        <f t="shared" ref="DO8:DO15" si="46">DM8+DN8</f>
        <v>29</v>
      </c>
      <c r="DP8" s="25">
        <f t="shared" ref="DP8:DQ15" si="47">DJ8+DM8</f>
        <v>552</v>
      </c>
      <c r="DQ8" s="22">
        <f t="shared" si="47"/>
        <v>827</v>
      </c>
      <c r="DR8" s="22">
        <f t="shared" ref="DR8:DR16" si="48">DP8+DQ8</f>
        <v>1379</v>
      </c>
      <c r="DS8" s="22">
        <f>3+4+3+1+1+0+1</f>
        <v>13</v>
      </c>
      <c r="DT8" s="22">
        <f>2+0+0+0+1+1+1</f>
        <v>5</v>
      </c>
      <c r="DU8" s="22">
        <f t="shared" ref="DU8:DU15" si="49">DS8+DT8</f>
        <v>18</v>
      </c>
      <c r="DV8" s="25">
        <f t="shared" ref="DV8:DW15" si="50">DP8+DS8</f>
        <v>565</v>
      </c>
      <c r="DW8" s="22">
        <f t="shared" si="50"/>
        <v>832</v>
      </c>
      <c r="DX8" s="22">
        <f t="shared" ref="DX8:DX16" si="51">DV8+DW8</f>
        <v>1397</v>
      </c>
      <c r="DY8" s="22">
        <f>1+1+0+1+0+0+2+2+1</f>
        <v>8</v>
      </c>
      <c r="DZ8" s="22">
        <f>1+1+3+0+1+1+0+0+1</f>
        <v>8</v>
      </c>
      <c r="EA8" s="22">
        <f t="shared" ref="EA8:EA15" si="52">DY8+DZ8</f>
        <v>16</v>
      </c>
      <c r="EB8" s="25">
        <f t="shared" ref="EB8:EC15" si="53">DV8+DY8</f>
        <v>573</v>
      </c>
      <c r="EC8" s="22">
        <f t="shared" si="53"/>
        <v>840</v>
      </c>
      <c r="ED8" s="22">
        <f t="shared" ref="ED8:ED16" si="54">EB8+EC8</f>
        <v>1413</v>
      </c>
      <c r="EE8" s="22">
        <f>0+0+1+0+1+1+0+0+0+0</f>
        <v>3</v>
      </c>
      <c r="EF8" s="22">
        <f>2+0+2+1+0+0+1+0+0+0</f>
        <v>6</v>
      </c>
      <c r="EG8" s="22">
        <f t="shared" ref="EG8:EG15" si="55">EE8+EF8</f>
        <v>9</v>
      </c>
      <c r="EH8" s="25">
        <f t="shared" ref="EH8:EI15" si="56">EB8+EE8</f>
        <v>576</v>
      </c>
      <c r="EI8" s="22">
        <f t="shared" si="56"/>
        <v>846</v>
      </c>
      <c r="EJ8" s="22">
        <f t="shared" ref="EJ8:EJ16" si="57">EH8+EI8</f>
        <v>1422</v>
      </c>
      <c r="EK8" s="22">
        <f>0+0+2+0+0+0+0+0+0</f>
        <v>2</v>
      </c>
      <c r="EL8" s="22">
        <f>0+1+0+4+2+1+3+0+1</f>
        <v>12</v>
      </c>
      <c r="EM8" s="22">
        <f t="shared" ref="EM8:EM15" si="58">EK8+EL8</f>
        <v>14</v>
      </c>
      <c r="EN8" s="25">
        <f t="shared" ref="EN8:EO15" si="59">EH8+EK8</f>
        <v>578</v>
      </c>
      <c r="EO8" s="22">
        <f t="shared" si="59"/>
        <v>858</v>
      </c>
      <c r="EP8" s="22">
        <f t="shared" ref="EP8:EP16" si="60">EN8+EO8</f>
        <v>1436</v>
      </c>
      <c r="EQ8" s="22">
        <f>0+0+1+0+0+1+1+0</f>
        <v>3</v>
      </c>
      <c r="ER8" s="22">
        <f>2+2+1+1+0+0+1+0</f>
        <v>7</v>
      </c>
      <c r="ES8" s="22">
        <f t="shared" ref="ES8:ES14" si="61">EQ8+ER8</f>
        <v>10</v>
      </c>
      <c r="ET8" s="25">
        <f t="shared" ref="ET8:EU15" si="62">EN8+EQ8</f>
        <v>581</v>
      </c>
      <c r="EU8" s="22">
        <f t="shared" si="62"/>
        <v>865</v>
      </c>
      <c r="EV8" s="22">
        <f t="shared" ref="EV8:EV16" si="63">ET8+EU8</f>
        <v>1446</v>
      </c>
      <c r="EW8" s="22">
        <f>0+0+0+0+1+1+1+1+0+1</f>
        <v>5</v>
      </c>
      <c r="EX8" s="22">
        <f>1+1+0+0+1+1+1+0+2+1</f>
        <v>8</v>
      </c>
      <c r="EY8" s="22">
        <f t="shared" ref="EY8:EY15" si="64">EW8+EX8</f>
        <v>13</v>
      </c>
      <c r="EZ8" s="25">
        <f t="shared" ref="EZ8:FA15" si="65">ET8+EW8</f>
        <v>586</v>
      </c>
      <c r="FA8" s="22">
        <f t="shared" si="65"/>
        <v>873</v>
      </c>
      <c r="FB8" s="22">
        <f t="shared" ref="FB8:FB16" si="66">EZ8+FA8</f>
        <v>1459</v>
      </c>
      <c r="FC8" s="22">
        <f>0+0+0+0+0+0+0+0+0+0</f>
        <v>0</v>
      </c>
      <c r="FD8" s="22">
        <f>0+0+0+0+0+0+0+0+0+0</f>
        <v>0</v>
      </c>
      <c r="FE8" s="22">
        <f t="shared" ref="FE8:FE15" si="67">FC8+FD8</f>
        <v>0</v>
      </c>
      <c r="FF8" s="22">
        <f>0+0+0+0+1+1+0+0+1+2</f>
        <v>5</v>
      </c>
      <c r="FG8" s="22">
        <f>0+0+0+0+1+0+1+1+0+0</f>
        <v>3</v>
      </c>
      <c r="FH8" s="22">
        <f t="shared" ref="FH8:FH15" si="68">FF8+FG8</f>
        <v>8</v>
      </c>
      <c r="FI8" s="22">
        <v>0</v>
      </c>
      <c r="FJ8" s="22">
        <v>1</v>
      </c>
      <c r="FK8" s="22">
        <f t="shared" ref="FK8:FK15" si="69">FI8+FJ8</f>
        <v>1</v>
      </c>
      <c r="FL8" s="25">
        <f t="shared" ref="FL8:FL15" si="70">C8+F8+I8+O8+U8+AA8+AG8+AY8+AM8+AS8+BE8+BK8+BQ8+BW8+CC8+CI8+CO8+CU8+DA8+DG8+DM8+DS8+DY8+EE8+EK8+EQ8+EW8+FC8+FF8+FI8</f>
        <v>591</v>
      </c>
      <c r="FM8" s="22">
        <f>D8+G8+J8+P8+V8+AB8+AH8+AZ8+AN8+AT8+BF8+BL8+BR8+BX8+CD86+CJ8+CD8+CP8+CV8+DB8+DH8+DN8+DT8+DZ8+EF8+EL8+ER8+EX8+FD8+FG8+FJ8</f>
        <v>877</v>
      </c>
      <c r="FN8" s="25">
        <f>FL8+FM8</f>
        <v>1468</v>
      </c>
    </row>
    <row r="9" spans="1:171" s="2" customFormat="1" ht="30" customHeight="1" x14ac:dyDescent="0.2">
      <c r="A9" s="19">
        <v>2</v>
      </c>
      <c r="B9" s="20" t="s">
        <v>7</v>
      </c>
      <c r="C9" s="21">
        <v>3</v>
      </c>
      <c r="D9" s="21">
        <v>1</v>
      </c>
      <c r="E9" s="21">
        <f t="shared" si="0"/>
        <v>4</v>
      </c>
      <c r="F9" s="21">
        <f>6+7+3</f>
        <v>16</v>
      </c>
      <c r="G9" s="21">
        <f>5+3+4</f>
        <v>12</v>
      </c>
      <c r="H9" s="21">
        <f t="shared" si="1"/>
        <v>28</v>
      </c>
      <c r="I9" s="21">
        <f>0+4+2+8+1+7+1+4+1+4</f>
        <v>32</v>
      </c>
      <c r="J9" s="21">
        <f>0+1+3+2+6+3+6+4+5+5</f>
        <v>35</v>
      </c>
      <c r="K9" s="21">
        <f t="shared" si="2"/>
        <v>67</v>
      </c>
      <c r="L9" s="21">
        <f t="shared" ref="L9:L16" si="71">C9+F9+I9</f>
        <v>51</v>
      </c>
      <c r="M9" s="21">
        <f t="shared" ref="M9:M16" si="72">D9+G9+J9</f>
        <v>48</v>
      </c>
      <c r="N9" s="21">
        <f t="shared" ref="N9:N15" si="73">E9+H9+K9</f>
        <v>99</v>
      </c>
      <c r="O9" s="21">
        <f>2+1+2+6+6+9+4+7+11</f>
        <v>48</v>
      </c>
      <c r="P9" s="21">
        <f>4+4+4+4+9+11+11+13+14</f>
        <v>74</v>
      </c>
      <c r="Q9" s="21">
        <f t="shared" si="3"/>
        <v>122</v>
      </c>
      <c r="R9" s="21">
        <f t="shared" si="4"/>
        <v>99</v>
      </c>
      <c r="S9" s="21">
        <f t="shared" si="4"/>
        <v>122</v>
      </c>
      <c r="T9" s="21">
        <f t="shared" si="5"/>
        <v>221</v>
      </c>
      <c r="U9" s="22">
        <f>7+6+11+12+9+7+5+8+6</f>
        <v>71</v>
      </c>
      <c r="V9" s="22">
        <f>15+18+11+8+12+11+11+7+10</f>
        <v>103</v>
      </c>
      <c r="W9" s="22">
        <f>U9+V9</f>
        <v>174</v>
      </c>
      <c r="X9" s="22">
        <f t="shared" si="7"/>
        <v>170</v>
      </c>
      <c r="Y9" s="22">
        <f t="shared" si="7"/>
        <v>225</v>
      </c>
      <c r="Z9" s="22">
        <f t="shared" si="8"/>
        <v>395</v>
      </c>
      <c r="AA9" s="22">
        <f>6+9+2+5+6+3+6+4+5+3</f>
        <v>49</v>
      </c>
      <c r="AB9" s="22">
        <f>9+7+9+8+6+7+4+6+4+5</f>
        <v>65</v>
      </c>
      <c r="AC9" s="22">
        <f t="shared" ref="AC9:AC14" si="74">AA9+AB9</f>
        <v>114</v>
      </c>
      <c r="AD9" s="23">
        <f t="shared" si="9"/>
        <v>219</v>
      </c>
      <c r="AE9" s="23">
        <f t="shared" si="9"/>
        <v>290</v>
      </c>
      <c r="AF9" s="23">
        <f>AD9+AE9</f>
        <v>509</v>
      </c>
      <c r="AG9" s="22">
        <f>4+2+3+2+4+5+3+5+3+4</f>
        <v>35</v>
      </c>
      <c r="AH9" s="22">
        <f>3+6+7+5+4+4+6+5+6+4</f>
        <v>50</v>
      </c>
      <c r="AI9" s="22">
        <f t="shared" si="10"/>
        <v>85</v>
      </c>
      <c r="AJ9" s="22">
        <f t="shared" si="11"/>
        <v>254</v>
      </c>
      <c r="AK9" s="22">
        <f t="shared" si="11"/>
        <v>340</v>
      </c>
      <c r="AL9" s="22">
        <f t="shared" si="12"/>
        <v>594</v>
      </c>
      <c r="AM9" s="22">
        <f>3+0+6+1+1+2+2+1+5</f>
        <v>21</v>
      </c>
      <c r="AN9" s="22">
        <f>3+0+4+4+6+3+4+5+2</f>
        <v>31</v>
      </c>
      <c r="AO9" s="22">
        <f t="shared" ref="AO9:AO15" si="75">AM9+AN9</f>
        <v>52</v>
      </c>
      <c r="AP9" s="22">
        <f t="shared" si="13"/>
        <v>275</v>
      </c>
      <c r="AQ9" s="22">
        <f t="shared" si="13"/>
        <v>371</v>
      </c>
      <c r="AR9" s="22">
        <f t="shared" ref="AR9:AR16" si="76">AP9+AQ9</f>
        <v>646</v>
      </c>
      <c r="AS9" s="22">
        <f>2+4+1+3+6+3+3+5+4</f>
        <v>31</v>
      </c>
      <c r="AT9" s="22">
        <f>8+5+6+6+4+7+13+5+5</f>
        <v>59</v>
      </c>
      <c r="AU9" s="22">
        <f>AS9+AT9</f>
        <v>90</v>
      </c>
      <c r="AV9" s="22">
        <f t="shared" ref="AV9:AV15" si="77">AP9+AS9</f>
        <v>306</v>
      </c>
      <c r="AW9" s="22">
        <f t="shared" ref="AW9:AW15" si="78">AQ9+AT9</f>
        <v>430</v>
      </c>
      <c r="AX9" s="22">
        <f t="shared" ref="AX9:AX16" si="79">SUM(AV9:AW9)</f>
        <v>736</v>
      </c>
      <c r="AY9" s="22">
        <f>4+4+6+5+2+5+5+1</f>
        <v>32</v>
      </c>
      <c r="AZ9" s="22">
        <f>6+6+4+5+8+5+5+12</f>
        <v>51</v>
      </c>
      <c r="BA9" s="22">
        <f t="shared" si="14"/>
        <v>83</v>
      </c>
      <c r="BB9" s="22">
        <f t="shared" si="15"/>
        <v>338</v>
      </c>
      <c r="BC9" s="22">
        <f t="shared" si="15"/>
        <v>481</v>
      </c>
      <c r="BD9" s="22">
        <f t="shared" si="16"/>
        <v>819</v>
      </c>
      <c r="BE9" s="22">
        <f>5+1+3+4+3+0+2+3+2+3</f>
        <v>26</v>
      </c>
      <c r="BF9" s="22">
        <f>2+4+2+1+2+3+5+1</f>
        <v>20</v>
      </c>
      <c r="BG9" s="22">
        <f t="shared" ref="BG9:BG15" si="80">BE9+BF9</f>
        <v>46</v>
      </c>
      <c r="BH9" s="22">
        <f t="shared" si="17"/>
        <v>364</v>
      </c>
      <c r="BI9" s="22">
        <f t="shared" si="17"/>
        <v>501</v>
      </c>
      <c r="BJ9" s="22">
        <f t="shared" si="18"/>
        <v>865</v>
      </c>
      <c r="BK9" s="22">
        <f>2+1+1+1+1+1+1+1+1</f>
        <v>10</v>
      </c>
      <c r="BL9" s="22">
        <f>2+1+1</f>
        <v>4</v>
      </c>
      <c r="BM9" s="22">
        <f t="shared" si="19"/>
        <v>14</v>
      </c>
      <c r="BN9" s="22">
        <f t="shared" si="20"/>
        <v>374</v>
      </c>
      <c r="BO9" s="22">
        <f t="shared" si="20"/>
        <v>505</v>
      </c>
      <c r="BP9" s="22">
        <f t="shared" si="21"/>
        <v>879</v>
      </c>
      <c r="BQ9" s="22">
        <f>0+1+1+1+2+5+5</f>
        <v>15</v>
      </c>
      <c r="BR9" s="22">
        <f>1+0+1+3+5</f>
        <v>10</v>
      </c>
      <c r="BS9" s="22">
        <f t="shared" si="22"/>
        <v>25</v>
      </c>
      <c r="BT9" s="22">
        <f t="shared" si="23"/>
        <v>389</v>
      </c>
      <c r="BU9" s="22">
        <f t="shared" si="23"/>
        <v>515</v>
      </c>
      <c r="BV9" s="22">
        <f t="shared" si="24"/>
        <v>904</v>
      </c>
      <c r="BW9" s="22">
        <f>4+2+5+4+7+2+5+7+5</f>
        <v>41</v>
      </c>
      <c r="BX9" s="22">
        <f>4+3+3+6+3+10+3+3+5</f>
        <v>40</v>
      </c>
      <c r="BY9" s="22">
        <f t="shared" si="25"/>
        <v>81</v>
      </c>
      <c r="BZ9" s="22">
        <f t="shared" si="26"/>
        <v>430</v>
      </c>
      <c r="CA9" s="22">
        <f t="shared" si="26"/>
        <v>555</v>
      </c>
      <c r="CB9" s="22">
        <f t="shared" si="27"/>
        <v>985</v>
      </c>
      <c r="CC9" s="22">
        <f>4+4+7+5+3+4+4+4</f>
        <v>35</v>
      </c>
      <c r="CD9" s="22">
        <f>5+7+3+6+6+6+6+6</f>
        <v>45</v>
      </c>
      <c r="CE9" s="22">
        <f t="shared" si="28"/>
        <v>80</v>
      </c>
      <c r="CF9" s="22">
        <f t="shared" si="29"/>
        <v>465</v>
      </c>
      <c r="CG9" s="22">
        <f t="shared" si="29"/>
        <v>600</v>
      </c>
      <c r="CH9" s="22">
        <f t="shared" si="30"/>
        <v>1065</v>
      </c>
      <c r="CI9" s="22">
        <f>3+2+3+2+1+1+4+3+2+3</f>
        <v>24</v>
      </c>
      <c r="CJ9" s="22">
        <f>2+4+2+4+4+4+1+2+2+2</f>
        <v>27</v>
      </c>
      <c r="CK9" s="22">
        <f t="shared" si="31"/>
        <v>51</v>
      </c>
      <c r="CL9" s="22">
        <f t="shared" si="32"/>
        <v>489</v>
      </c>
      <c r="CM9" s="22">
        <f t="shared" si="32"/>
        <v>627</v>
      </c>
      <c r="CN9" s="22">
        <f t="shared" si="33"/>
        <v>1116</v>
      </c>
      <c r="CO9" s="22">
        <f>0+2+3+1+2+5+3+1</f>
        <v>17</v>
      </c>
      <c r="CP9" s="22">
        <f>4+2+2+3+3+2+1+4</f>
        <v>21</v>
      </c>
      <c r="CQ9" s="22">
        <f t="shared" si="34"/>
        <v>38</v>
      </c>
      <c r="CR9" s="22">
        <f t="shared" si="35"/>
        <v>506</v>
      </c>
      <c r="CS9" s="22">
        <f t="shared" si="35"/>
        <v>648</v>
      </c>
      <c r="CT9" s="22">
        <f t="shared" si="36"/>
        <v>1154</v>
      </c>
      <c r="CU9" s="22">
        <f>0+2+2+3+2</f>
        <v>9</v>
      </c>
      <c r="CV9" s="22">
        <f>0+3+3+4+1+3+0+1+2</f>
        <v>17</v>
      </c>
      <c r="CW9" s="22">
        <f t="shared" si="37"/>
        <v>26</v>
      </c>
      <c r="CX9" s="22">
        <f t="shared" si="38"/>
        <v>515</v>
      </c>
      <c r="CY9" s="22">
        <f t="shared" si="38"/>
        <v>665</v>
      </c>
      <c r="CZ9" s="22">
        <f t="shared" si="39"/>
        <v>1180</v>
      </c>
      <c r="DA9" s="22">
        <f>1+2+1+1</f>
        <v>5</v>
      </c>
      <c r="DB9" s="22">
        <f>1+0+1+2+2+1</f>
        <v>7</v>
      </c>
      <c r="DC9" s="22">
        <f t="shared" si="40"/>
        <v>12</v>
      </c>
      <c r="DD9" s="22">
        <f t="shared" si="41"/>
        <v>520</v>
      </c>
      <c r="DE9" s="22">
        <f t="shared" si="41"/>
        <v>672</v>
      </c>
      <c r="DF9" s="22">
        <f t="shared" si="42"/>
        <v>1192</v>
      </c>
      <c r="DG9" s="22">
        <f>1+1+1+1+1</f>
        <v>5</v>
      </c>
      <c r="DH9" s="22">
        <f>1+1+1+1+1+1</f>
        <v>6</v>
      </c>
      <c r="DI9" s="22">
        <f t="shared" si="43"/>
        <v>11</v>
      </c>
      <c r="DJ9" s="23">
        <f t="shared" si="44"/>
        <v>525</v>
      </c>
      <c r="DK9" s="23">
        <f t="shared" si="44"/>
        <v>678</v>
      </c>
      <c r="DL9" s="23">
        <f t="shared" si="45"/>
        <v>1203</v>
      </c>
      <c r="DM9" s="22">
        <f>0+1+0+0+0+1+1+0+0+1</f>
        <v>4</v>
      </c>
      <c r="DN9" s="22">
        <f>1+0+1+1+1+0+0+1+1+0</f>
        <v>6</v>
      </c>
      <c r="DO9" s="22">
        <f t="shared" si="46"/>
        <v>10</v>
      </c>
      <c r="DP9" s="22">
        <f t="shared" si="47"/>
        <v>529</v>
      </c>
      <c r="DQ9" s="22">
        <f t="shared" si="47"/>
        <v>684</v>
      </c>
      <c r="DR9" s="22">
        <f t="shared" si="48"/>
        <v>1213</v>
      </c>
      <c r="DS9" s="22">
        <f>0+0+0+0+0+0+0</f>
        <v>0</v>
      </c>
      <c r="DT9" s="22">
        <f>0+1+0+0+0+0+1</f>
        <v>2</v>
      </c>
      <c r="DU9" s="22">
        <f t="shared" si="49"/>
        <v>2</v>
      </c>
      <c r="DV9" s="22">
        <f t="shared" si="50"/>
        <v>529</v>
      </c>
      <c r="DW9" s="22">
        <f t="shared" si="50"/>
        <v>686</v>
      </c>
      <c r="DX9" s="22">
        <f t="shared" si="51"/>
        <v>1215</v>
      </c>
      <c r="DY9" s="22">
        <f>0+1+0+0+0+1+1+0+0</f>
        <v>3</v>
      </c>
      <c r="DZ9" s="22">
        <f>1+0+1+1+1+0+0+1+1</f>
        <v>6</v>
      </c>
      <c r="EA9" s="22">
        <f t="shared" si="52"/>
        <v>9</v>
      </c>
      <c r="EB9" s="22">
        <f t="shared" si="53"/>
        <v>532</v>
      </c>
      <c r="EC9" s="22">
        <f t="shared" si="53"/>
        <v>692</v>
      </c>
      <c r="ED9" s="22">
        <f t="shared" si="54"/>
        <v>1224</v>
      </c>
      <c r="EE9" s="22">
        <f>0+1+1+1+0+0+0+1+0+0</f>
        <v>4</v>
      </c>
      <c r="EF9" s="22">
        <f>1+0+0+0+0+1+1+0+1+0</f>
        <v>4</v>
      </c>
      <c r="EG9" s="22">
        <f t="shared" si="55"/>
        <v>8</v>
      </c>
      <c r="EH9" s="22">
        <f t="shared" si="56"/>
        <v>536</v>
      </c>
      <c r="EI9" s="22">
        <f t="shared" si="56"/>
        <v>696</v>
      </c>
      <c r="EJ9" s="22">
        <f t="shared" si="57"/>
        <v>1232</v>
      </c>
      <c r="EK9" s="22">
        <f>1+1+0+0+1+0+1+0+1</f>
        <v>5</v>
      </c>
      <c r="EL9" s="22">
        <f>0+0+1+1+0+1+0+1+0</f>
        <v>4</v>
      </c>
      <c r="EM9" s="22">
        <f t="shared" si="58"/>
        <v>9</v>
      </c>
      <c r="EN9" s="22">
        <f t="shared" si="59"/>
        <v>541</v>
      </c>
      <c r="EO9" s="22">
        <f t="shared" si="59"/>
        <v>700</v>
      </c>
      <c r="EP9" s="22">
        <f t="shared" si="60"/>
        <v>1241</v>
      </c>
      <c r="EQ9" s="22">
        <f>0+0+0+1+0+0+1+1+0</f>
        <v>3</v>
      </c>
      <c r="ER9" s="22">
        <f>1+0+1+0+1+1+1</f>
        <v>5</v>
      </c>
      <c r="ES9" s="22">
        <f t="shared" si="61"/>
        <v>8</v>
      </c>
      <c r="ET9" s="22">
        <f t="shared" si="62"/>
        <v>544</v>
      </c>
      <c r="EU9" s="22">
        <f t="shared" si="62"/>
        <v>705</v>
      </c>
      <c r="EV9" s="22">
        <f t="shared" si="63"/>
        <v>1249</v>
      </c>
      <c r="EW9" s="22">
        <f>0+0+1+0+1+0+0+0+0+1</f>
        <v>3</v>
      </c>
      <c r="EX9" s="22">
        <f>1+1+0+1+0+1+1+1+0+0</f>
        <v>6</v>
      </c>
      <c r="EY9" s="22">
        <f t="shared" si="64"/>
        <v>9</v>
      </c>
      <c r="EZ9" s="22">
        <f t="shared" si="65"/>
        <v>547</v>
      </c>
      <c r="FA9" s="22">
        <f t="shared" si="65"/>
        <v>711</v>
      </c>
      <c r="FB9" s="22">
        <f t="shared" si="66"/>
        <v>1258</v>
      </c>
      <c r="FC9" s="22">
        <f>1+0+1+1+0+0+1+0+0+0</f>
        <v>4</v>
      </c>
      <c r="FD9" s="22">
        <f>0+1+0+0+1+1+0+0+1+1</f>
        <v>5</v>
      </c>
      <c r="FE9" s="22">
        <f t="shared" si="67"/>
        <v>9</v>
      </c>
      <c r="FF9" s="22">
        <f>1+1+0+0+0+1+0+1+0+0</f>
        <v>4</v>
      </c>
      <c r="FG9" s="22">
        <f>0+0+1+0+1+0+1+0+1+0</f>
        <v>4</v>
      </c>
      <c r="FH9" s="22">
        <f t="shared" si="68"/>
        <v>8</v>
      </c>
      <c r="FI9" s="22">
        <v>0</v>
      </c>
      <c r="FJ9" s="22">
        <v>1</v>
      </c>
      <c r="FK9" s="22">
        <f t="shared" si="69"/>
        <v>1</v>
      </c>
      <c r="FL9" s="22">
        <f t="shared" si="70"/>
        <v>555</v>
      </c>
      <c r="FM9" s="22">
        <f t="shared" ref="FM9:FM15" si="81">D9+G9+J9+P9+V9+AB9+AH9+AZ9+AN9+AT9+BF9+BL9+BR9+BX9+CD9+CJ9+CP9+CV9+DB9+DH9+DN9+DT9+DZ9+EF9+EL9+ER9+EX9+FD9+FG9+FJ9</f>
        <v>721</v>
      </c>
      <c r="FN9" s="22">
        <f>FL9+FM9</f>
        <v>1276</v>
      </c>
    </row>
    <row r="10" spans="1:171" s="2" customFormat="1" ht="30" customHeight="1" x14ac:dyDescent="0.2">
      <c r="A10" s="19">
        <v>3</v>
      </c>
      <c r="B10" s="20" t="s">
        <v>8</v>
      </c>
      <c r="C10" s="21">
        <v>4</v>
      </c>
      <c r="D10" s="21">
        <v>2</v>
      </c>
      <c r="E10" s="21">
        <f t="shared" si="0"/>
        <v>6</v>
      </c>
      <c r="F10" s="21">
        <f>7+20+3+3</f>
        <v>33</v>
      </c>
      <c r="G10" s="21">
        <f>17+14+10+2</f>
        <v>43</v>
      </c>
      <c r="H10" s="21">
        <f t="shared" si="1"/>
        <v>76</v>
      </c>
      <c r="I10" s="21">
        <f>0+10+5+5+3+6+3+1+10+6</f>
        <v>49</v>
      </c>
      <c r="J10" s="21">
        <f>0+6+6+8+1+1+9+23</f>
        <v>54</v>
      </c>
      <c r="K10" s="21">
        <f t="shared" si="2"/>
        <v>103</v>
      </c>
      <c r="L10" s="21">
        <f t="shared" si="71"/>
        <v>86</v>
      </c>
      <c r="M10" s="21">
        <f t="shared" si="72"/>
        <v>99</v>
      </c>
      <c r="N10" s="21">
        <f t="shared" si="73"/>
        <v>185</v>
      </c>
      <c r="O10" s="21">
        <f>7+9+9+6+3+6+15+18+8</f>
        <v>81</v>
      </c>
      <c r="P10" s="21">
        <f>16+12+6+9+19+7+2+1+14</f>
        <v>86</v>
      </c>
      <c r="Q10" s="21">
        <f t="shared" si="3"/>
        <v>167</v>
      </c>
      <c r="R10" s="21">
        <f t="shared" si="4"/>
        <v>167</v>
      </c>
      <c r="S10" s="21">
        <f t="shared" si="4"/>
        <v>185</v>
      </c>
      <c r="T10" s="21">
        <f t="shared" si="5"/>
        <v>352</v>
      </c>
      <c r="U10" s="22">
        <f>20+4+12+18+10+1+2+3</f>
        <v>70</v>
      </c>
      <c r="V10" s="22">
        <f>2+17+9+1+3+8+5+6</f>
        <v>51</v>
      </c>
      <c r="W10" s="22">
        <f t="shared" si="6"/>
        <v>121</v>
      </c>
      <c r="X10" s="22">
        <f t="shared" si="7"/>
        <v>237</v>
      </c>
      <c r="Y10" s="22">
        <f t="shared" si="7"/>
        <v>236</v>
      </c>
      <c r="Z10" s="22">
        <f t="shared" si="8"/>
        <v>473</v>
      </c>
      <c r="AA10" s="22">
        <f>9+20+10+21</f>
        <v>60</v>
      </c>
      <c r="AB10" s="22">
        <f>6+20+4+0</f>
        <v>30</v>
      </c>
      <c r="AC10" s="22">
        <f t="shared" si="74"/>
        <v>90</v>
      </c>
      <c r="AD10" s="23">
        <f t="shared" si="9"/>
        <v>297</v>
      </c>
      <c r="AE10" s="23">
        <f t="shared" si="9"/>
        <v>266</v>
      </c>
      <c r="AF10" s="23">
        <f t="shared" ref="AF10:AF15" si="82">AE10+AD10</f>
        <v>563</v>
      </c>
      <c r="AG10" s="22">
        <f>6+6+12+6+19+23+17+23+31+23</f>
        <v>166</v>
      </c>
      <c r="AH10" s="22">
        <f>0+7+5+5+20+18+32+30+25+21</f>
        <v>163</v>
      </c>
      <c r="AI10" s="22">
        <f t="shared" si="10"/>
        <v>329</v>
      </c>
      <c r="AJ10" s="22">
        <f t="shared" si="11"/>
        <v>463</v>
      </c>
      <c r="AK10" s="22">
        <f t="shared" si="11"/>
        <v>429</v>
      </c>
      <c r="AL10" s="22">
        <f t="shared" si="12"/>
        <v>892</v>
      </c>
      <c r="AM10" s="22">
        <f>10+6+5+2+3+6+6+2+6+4</f>
        <v>50</v>
      </c>
      <c r="AN10" s="22">
        <f>11+5+5+4+4+1+3+5+2+3</f>
        <v>43</v>
      </c>
      <c r="AO10" s="22">
        <f t="shared" si="75"/>
        <v>93</v>
      </c>
      <c r="AP10" s="22">
        <f t="shared" si="13"/>
        <v>513</v>
      </c>
      <c r="AQ10" s="22">
        <f t="shared" si="13"/>
        <v>472</v>
      </c>
      <c r="AR10" s="22">
        <f t="shared" si="76"/>
        <v>985</v>
      </c>
      <c r="AS10" s="22">
        <f>6+6+2+2+2+2+1+1</f>
        <v>22</v>
      </c>
      <c r="AT10" s="22">
        <f>5+1+4+4+3+1+2+2</f>
        <v>22</v>
      </c>
      <c r="AU10" s="22">
        <f t="shared" ref="AU10:AU15" si="83">AT10+AS10</f>
        <v>44</v>
      </c>
      <c r="AV10" s="22">
        <f t="shared" si="77"/>
        <v>535</v>
      </c>
      <c r="AW10" s="22">
        <f t="shared" si="78"/>
        <v>494</v>
      </c>
      <c r="AX10" s="22">
        <f t="shared" si="79"/>
        <v>1029</v>
      </c>
      <c r="AY10" s="22">
        <f>1+1+0+0</f>
        <v>2</v>
      </c>
      <c r="AZ10" s="22">
        <f>2+1+0+0</f>
        <v>3</v>
      </c>
      <c r="BA10" s="22">
        <f t="shared" si="14"/>
        <v>5</v>
      </c>
      <c r="BB10" s="22">
        <f t="shared" si="15"/>
        <v>537</v>
      </c>
      <c r="BC10" s="22">
        <f t="shared" si="15"/>
        <v>497</v>
      </c>
      <c r="BD10" s="22">
        <f t="shared" si="16"/>
        <v>1034</v>
      </c>
      <c r="BE10" s="22">
        <f>3+6+0+3</f>
        <v>12</v>
      </c>
      <c r="BF10" s="22">
        <f>0+1+4+0+0</f>
        <v>5</v>
      </c>
      <c r="BG10" s="22">
        <f t="shared" si="80"/>
        <v>17</v>
      </c>
      <c r="BH10" s="22">
        <f t="shared" si="17"/>
        <v>549</v>
      </c>
      <c r="BI10" s="22">
        <f t="shared" si="17"/>
        <v>502</v>
      </c>
      <c r="BJ10" s="22">
        <f t="shared" si="18"/>
        <v>1051</v>
      </c>
      <c r="BK10" s="22">
        <f>0+0+1+1+2+2+2+1+1</f>
        <v>10</v>
      </c>
      <c r="BL10" s="22">
        <f>1+2+1+3+3+1+1</f>
        <v>12</v>
      </c>
      <c r="BM10" s="22">
        <f t="shared" si="19"/>
        <v>22</v>
      </c>
      <c r="BN10" s="22">
        <f t="shared" si="20"/>
        <v>559</v>
      </c>
      <c r="BO10" s="22">
        <f t="shared" si="20"/>
        <v>514</v>
      </c>
      <c r="BP10" s="22">
        <f t="shared" si="21"/>
        <v>1073</v>
      </c>
      <c r="BQ10" s="22">
        <f>0+1+1+6+6+7</f>
        <v>21</v>
      </c>
      <c r="BR10" s="22">
        <f>0+1+4+4+5+6</f>
        <v>20</v>
      </c>
      <c r="BS10" s="22">
        <f t="shared" si="22"/>
        <v>41</v>
      </c>
      <c r="BT10" s="22">
        <f t="shared" si="23"/>
        <v>580</v>
      </c>
      <c r="BU10" s="22">
        <f t="shared" si="23"/>
        <v>534</v>
      </c>
      <c r="BV10" s="22">
        <f t="shared" si="24"/>
        <v>1114</v>
      </c>
      <c r="BW10" s="22">
        <f>8+10+18+20+19+11+10+9+9</f>
        <v>114</v>
      </c>
      <c r="BX10" s="22">
        <f>6+21+21+21+21+31+15+11+10</f>
        <v>157</v>
      </c>
      <c r="BY10" s="22">
        <f t="shared" si="25"/>
        <v>271</v>
      </c>
      <c r="BZ10" s="22">
        <f t="shared" si="26"/>
        <v>694</v>
      </c>
      <c r="CA10" s="22">
        <f t="shared" si="26"/>
        <v>691</v>
      </c>
      <c r="CB10" s="22">
        <f t="shared" si="27"/>
        <v>1385</v>
      </c>
      <c r="CC10" s="22">
        <f>4+11+11+4+4+3+3+3</f>
        <v>43</v>
      </c>
      <c r="CD10" s="22">
        <f>6+9+4+1+2+2+1+2</f>
        <v>27</v>
      </c>
      <c r="CE10" s="22">
        <f t="shared" si="28"/>
        <v>70</v>
      </c>
      <c r="CF10" s="22">
        <f t="shared" si="29"/>
        <v>737</v>
      </c>
      <c r="CG10" s="22">
        <f t="shared" si="29"/>
        <v>718</v>
      </c>
      <c r="CH10" s="22">
        <f t="shared" si="30"/>
        <v>1455</v>
      </c>
      <c r="CI10" s="22">
        <f>4+4+2+2+1+2+3+3+3+1</f>
        <v>25</v>
      </c>
      <c r="CJ10" s="22">
        <f>2+1+1+1+1+1+1</f>
        <v>8</v>
      </c>
      <c r="CK10" s="22">
        <f t="shared" si="31"/>
        <v>33</v>
      </c>
      <c r="CL10" s="22">
        <f t="shared" si="32"/>
        <v>762</v>
      </c>
      <c r="CM10" s="22">
        <f t="shared" si="32"/>
        <v>726</v>
      </c>
      <c r="CN10" s="22">
        <f t="shared" si="33"/>
        <v>1488</v>
      </c>
      <c r="CO10" s="22">
        <f>1+2+1+2+2+2+2+1+2</f>
        <v>15</v>
      </c>
      <c r="CP10" s="22">
        <f>1+1+1+2+1+1+1</f>
        <v>8</v>
      </c>
      <c r="CQ10" s="22">
        <f t="shared" si="34"/>
        <v>23</v>
      </c>
      <c r="CR10" s="22">
        <f t="shared" si="35"/>
        <v>777</v>
      </c>
      <c r="CS10" s="22">
        <f t="shared" si="35"/>
        <v>734</v>
      </c>
      <c r="CT10" s="22">
        <f t="shared" si="36"/>
        <v>1511</v>
      </c>
      <c r="CU10" s="22">
        <f>2+1+1+2+2+1+1+0+1+1</f>
        <v>12</v>
      </c>
      <c r="CV10" s="22">
        <f>0+0+1+1+1+1+1+1+1</f>
        <v>7</v>
      </c>
      <c r="CW10" s="22">
        <f t="shared" si="37"/>
        <v>19</v>
      </c>
      <c r="CX10" s="22">
        <f t="shared" si="38"/>
        <v>789</v>
      </c>
      <c r="CY10" s="22">
        <f t="shared" si="38"/>
        <v>741</v>
      </c>
      <c r="CZ10" s="22">
        <f t="shared" si="39"/>
        <v>1530</v>
      </c>
      <c r="DA10" s="22">
        <f>2+1+1+2+1+1+1</f>
        <v>9</v>
      </c>
      <c r="DB10" s="22">
        <f>1+1+1+1</f>
        <v>4</v>
      </c>
      <c r="DC10" s="22">
        <f t="shared" si="40"/>
        <v>13</v>
      </c>
      <c r="DD10" s="22">
        <f t="shared" si="41"/>
        <v>798</v>
      </c>
      <c r="DE10" s="22">
        <f t="shared" si="41"/>
        <v>745</v>
      </c>
      <c r="DF10" s="22">
        <f t="shared" si="42"/>
        <v>1543</v>
      </c>
      <c r="DG10" s="22">
        <f>1+1</f>
        <v>2</v>
      </c>
      <c r="DH10" s="22">
        <f>1+1+1+1+1+1+1</f>
        <v>7</v>
      </c>
      <c r="DI10" s="22">
        <f t="shared" si="43"/>
        <v>9</v>
      </c>
      <c r="DJ10" s="23">
        <f t="shared" si="44"/>
        <v>800</v>
      </c>
      <c r="DK10" s="23">
        <f t="shared" si="44"/>
        <v>752</v>
      </c>
      <c r="DL10" s="23">
        <f t="shared" si="45"/>
        <v>1552</v>
      </c>
      <c r="DM10" s="22">
        <f>0+1+1+1+1+1+1+1+1+1</f>
        <v>9</v>
      </c>
      <c r="DN10" s="22">
        <f>1+1+0+0+0+0+0+0+0+0</f>
        <v>2</v>
      </c>
      <c r="DO10" s="22">
        <f t="shared" si="46"/>
        <v>11</v>
      </c>
      <c r="DP10" s="22">
        <f t="shared" si="47"/>
        <v>809</v>
      </c>
      <c r="DQ10" s="22">
        <f t="shared" si="47"/>
        <v>754</v>
      </c>
      <c r="DR10" s="22">
        <f t="shared" si="48"/>
        <v>1563</v>
      </c>
      <c r="DS10" s="22">
        <f>1+1+0+0+0+0+0</f>
        <v>2</v>
      </c>
      <c r="DT10" s="22">
        <f>0+0+1+1+0+1+0</f>
        <v>3</v>
      </c>
      <c r="DU10" s="22">
        <f t="shared" si="49"/>
        <v>5</v>
      </c>
      <c r="DV10" s="22">
        <f t="shared" si="50"/>
        <v>811</v>
      </c>
      <c r="DW10" s="22">
        <f t="shared" si="50"/>
        <v>757</v>
      </c>
      <c r="DX10" s="22">
        <f t="shared" si="51"/>
        <v>1568</v>
      </c>
      <c r="DY10" s="22">
        <f>0+0+0+0+0+0+0+0+0</f>
        <v>0</v>
      </c>
      <c r="DZ10" s="22">
        <f>1+1+0+1+1+1+1+0+1</f>
        <v>7</v>
      </c>
      <c r="EA10" s="22">
        <f t="shared" si="52"/>
        <v>7</v>
      </c>
      <c r="EB10" s="22">
        <f t="shared" si="53"/>
        <v>811</v>
      </c>
      <c r="EC10" s="22">
        <f t="shared" si="53"/>
        <v>764</v>
      </c>
      <c r="ED10" s="22">
        <f t="shared" si="54"/>
        <v>1575</v>
      </c>
      <c r="EE10" s="22">
        <f>0+0+0+0+0+0+0+0+0+0</f>
        <v>0</v>
      </c>
      <c r="EF10" s="22">
        <f>1+1+0+1+1+1+1+1+1+1</f>
        <v>9</v>
      </c>
      <c r="EG10" s="22">
        <f t="shared" si="55"/>
        <v>9</v>
      </c>
      <c r="EH10" s="22">
        <f t="shared" si="56"/>
        <v>811</v>
      </c>
      <c r="EI10" s="22">
        <f t="shared" si="56"/>
        <v>773</v>
      </c>
      <c r="EJ10" s="22">
        <f t="shared" si="57"/>
        <v>1584</v>
      </c>
      <c r="EK10" s="22">
        <f>1+0+0+0+0+1+0+0+0</f>
        <v>2</v>
      </c>
      <c r="EL10" s="22">
        <f>0+1+1+1+1+0+1+1+1</f>
        <v>7</v>
      </c>
      <c r="EM10" s="22">
        <f t="shared" si="58"/>
        <v>9</v>
      </c>
      <c r="EN10" s="22">
        <f t="shared" si="59"/>
        <v>813</v>
      </c>
      <c r="EO10" s="22">
        <f t="shared" si="59"/>
        <v>780</v>
      </c>
      <c r="EP10" s="22">
        <f t="shared" si="60"/>
        <v>1593</v>
      </c>
      <c r="EQ10" s="22">
        <f>0+0+0+1+0+0+0</f>
        <v>1</v>
      </c>
      <c r="ER10" s="22">
        <f>0+1+1+0+1+1+1+1</f>
        <v>6</v>
      </c>
      <c r="ES10" s="22">
        <f t="shared" si="61"/>
        <v>7</v>
      </c>
      <c r="ET10" s="22">
        <f t="shared" si="62"/>
        <v>814</v>
      </c>
      <c r="EU10" s="22">
        <f t="shared" si="62"/>
        <v>786</v>
      </c>
      <c r="EV10" s="22">
        <f t="shared" si="63"/>
        <v>1600</v>
      </c>
      <c r="EW10" s="22">
        <f>1+1+0+1+1+0+0+0+0+0</f>
        <v>4</v>
      </c>
      <c r="EX10" s="22">
        <f>0+0+0+0+0+1+1+1+0+1</f>
        <v>4</v>
      </c>
      <c r="EY10" s="22">
        <f t="shared" si="64"/>
        <v>8</v>
      </c>
      <c r="EZ10" s="22">
        <f t="shared" si="65"/>
        <v>818</v>
      </c>
      <c r="FA10" s="22">
        <f t="shared" si="65"/>
        <v>790</v>
      </c>
      <c r="FB10" s="22">
        <f t="shared" si="66"/>
        <v>1608</v>
      </c>
      <c r="FC10" s="22">
        <f>0+0+0+0+0+0+0+1+1+1</f>
        <v>3</v>
      </c>
      <c r="FD10" s="22">
        <f>1+1+1+1+1+1+1+0+0+0</f>
        <v>7</v>
      </c>
      <c r="FE10" s="22">
        <f t="shared" si="67"/>
        <v>10</v>
      </c>
      <c r="FF10" s="22">
        <f>1+1+1+1+0+1+1+0+0+0</f>
        <v>6</v>
      </c>
      <c r="FG10" s="22">
        <f>0+0+0+0+1+0+0+1+0+0</f>
        <v>2</v>
      </c>
      <c r="FH10" s="22">
        <f t="shared" si="68"/>
        <v>8</v>
      </c>
      <c r="FI10" s="22">
        <v>0</v>
      </c>
      <c r="FJ10" s="22">
        <v>1</v>
      </c>
      <c r="FK10" s="22">
        <f t="shared" si="69"/>
        <v>1</v>
      </c>
      <c r="FL10" s="22">
        <f t="shared" si="70"/>
        <v>827</v>
      </c>
      <c r="FM10" s="22">
        <f t="shared" si="81"/>
        <v>800</v>
      </c>
      <c r="FN10" s="22">
        <f t="shared" ref="FN10:FN15" si="84">FL10+FM10</f>
        <v>1627</v>
      </c>
    </row>
    <row r="11" spans="1:171" s="2" customFormat="1" ht="30" customHeight="1" x14ac:dyDescent="0.2">
      <c r="A11" s="19">
        <v>4</v>
      </c>
      <c r="B11" s="20" t="s">
        <v>9</v>
      </c>
      <c r="C11" s="21">
        <v>19</v>
      </c>
      <c r="D11" s="21">
        <v>13</v>
      </c>
      <c r="E11" s="21">
        <f>C11+D11</f>
        <v>32</v>
      </c>
      <c r="F11" s="21">
        <f>1+6+1+1+2+1+3+4</f>
        <v>19</v>
      </c>
      <c r="G11" s="21">
        <f>3+2+1+2+3+1+3+2+2</f>
        <v>19</v>
      </c>
      <c r="H11" s="21">
        <f t="shared" si="1"/>
        <v>38</v>
      </c>
      <c r="I11" s="21">
        <f>0+1+3+6+6+2+5+8+9+5</f>
        <v>45</v>
      </c>
      <c r="J11" s="21">
        <f>0+3+2+3+9+4+1+5+12+5</f>
        <v>44</v>
      </c>
      <c r="K11" s="21">
        <f t="shared" si="2"/>
        <v>89</v>
      </c>
      <c r="L11" s="21">
        <f t="shared" si="71"/>
        <v>83</v>
      </c>
      <c r="M11" s="21">
        <f t="shared" si="72"/>
        <v>76</v>
      </c>
      <c r="N11" s="21">
        <f t="shared" si="73"/>
        <v>159</v>
      </c>
      <c r="O11" s="21">
        <f>6+10+5+2+6+8+15+17+17</f>
        <v>86</v>
      </c>
      <c r="P11" s="21">
        <f>7+10+4+3+5+6+17+16+19</f>
        <v>87</v>
      </c>
      <c r="Q11" s="21">
        <f t="shared" si="3"/>
        <v>173</v>
      </c>
      <c r="R11" s="21">
        <f t="shared" si="4"/>
        <v>169</v>
      </c>
      <c r="S11" s="21">
        <f t="shared" si="4"/>
        <v>163</v>
      </c>
      <c r="T11" s="21">
        <f t="shared" si="5"/>
        <v>332</v>
      </c>
      <c r="U11" s="22">
        <f>15+21+17+9+11+14+10+20+16</f>
        <v>133</v>
      </c>
      <c r="V11" s="22">
        <f>23+32+22+13+14+18+14+12+12</f>
        <v>160</v>
      </c>
      <c r="W11" s="22">
        <f t="shared" si="6"/>
        <v>293</v>
      </c>
      <c r="X11" s="22">
        <f t="shared" si="7"/>
        <v>302</v>
      </c>
      <c r="Y11" s="22">
        <f t="shared" si="7"/>
        <v>323</v>
      </c>
      <c r="Z11" s="22">
        <f t="shared" si="8"/>
        <v>625</v>
      </c>
      <c r="AA11" s="22">
        <f>23+8+2+5+5+8+1+1+1</f>
        <v>54</v>
      </c>
      <c r="AB11" s="22">
        <f>31+17+11+6+5+7+5+4+3</f>
        <v>89</v>
      </c>
      <c r="AC11" s="22">
        <f t="shared" si="74"/>
        <v>143</v>
      </c>
      <c r="AD11" s="23">
        <f t="shared" si="9"/>
        <v>356</v>
      </c>
      <c r="AE11" s="23">
        <f t="shared" si="9"/>
        <v>412</v>
      </c>
      <c r="AF11" s="23">
        <f t="shared" si="82"/>
        <v>768</v>
      </c>
      <c r="AG11" s="22">
        <f>2+7+5+8+3+7+3+6+2+7</f>
        <v>50</v>
      </c>
      <c r="AH11" s="22">
        <f>3+4+2+5+2+2+3+5+4</f>
        <v>30</v>
      </c>
      <c r="AI11" s="22">
        <f t="shared" si="10"/>
        <v>80</v>
      </c>
      <c r="AJ11" s="22">
        <f t="shared" si="11"/>
        <v>406</v>
      </c>
      <c r="AK11" s="22">
        <f t="shared" si="11"/>
        <v>442</v>
      </c>
      <c r="AL11" s="22">
        <f t="shared" si="12"/>
        <v>848</v>
      </c>
      <c r="AM11" s="22">
        <f>3+6+6+10+6+6+2+2+2</f>
        <v>43</v>
      </c>
      <c r="AN11" s="22">
        <f>10+6+12+11+17+17+9+6+7+5</f>
        <v>100</v>
      </c>
      <c r="AO11" s="22">
        <f t="shared" si="75"/>
        <v>143</v>
      </c>
      <c r="AP11" s="22">
        <f t="shared" si="13"/>
        <v>449</v>
      </c>
      <c r="AQ11" s="22">
        <f t="shared" si="13"/>
        <v>542</v>
      </c>
      <c r="AR11" s="22">
        <f t="shared" si="76"/>
        <v>991</v>
      </c>
      <c r="AS11" s="22">
        <f>2+4+5+5+5+2+3+2</f>
        <v>28</v>
      </c>
      <c r="AT11" s="22">
        <f>3+2+3+6+2+3+2+3</f>
        <v>24</v>
      </c>
      <c r="AU11" s="22">
        <f t="shared" si="83"/>
        <v>52</v>
      </c>
      <c r="AV11" s="22">
        <f t="shared" si="77"/>
        <v>477</v>
      </c>
      <c r="AW11" s="22">
        <f t="shared" si="78"/>
        <v>566</v>
      </c>
      <c r="AX11" s="22">
        <f t="shared" si="79"/>
        <v>1043</v>
      </c>
      <c r="AY11" s="22">
        <f>1+2+1+1+2</f>
        <v>7</v>
      </c>
      <c r="AZ11" s="22">
        <f>1+2+2+2+1+1+1+0</f>
        <v>10</v>
      </c>
      <c r="BA11" s="22">
        <f>AY11+AZ11</f>
        <v>17</v>
      </c>
      <c r="BB11" s="22">
        <f t="shared" si="15"/>
        <v>484</v>
      </c>
      <c r="BC11" s="22">
        <f t="shared" si="15"/>
        <v>576</v>
      </c>
      <c r="BD11" s="22">
        <f t="shared" si="16"/>
        <v>1060</v>
      </c>
      <c r="BE11" s="22">
        <f>0+2+1+3+1+0</f>
        <v>7</v>
      </c>
      <c r="BF11" s="22">
        <f>1+1+3+1+1</f>
        <v>7</v>
      </c>
      <c r="BG11" s="22">
        <f t="shared" si="80"/>
        <v>14</v>
      </c>
      <c r="BH11" s="22">
        <f t="shared" si="17"/>
        <v>491</v>
      </c>
      <c r="BI11" s="22">
        <f t="shared" si="17"/>
        <v>583</v>
      </c>
      <c r="BJ11" s="22">
        <f t="shared" si="18"/>
        <v>1074</v>
      </c>
      <c r="BK11" s="22">
        <f>0+2+1+2+1+3+3+3+1</f>
        <v>16</v>
      </c>
      <c r="BL11" s="22">
        <f>0+0+1+1+2</f>
        <v>4</v>
      </c>
      <c r="BM11" s="22">
        <f t="shared" si="19"/>
        <v>20</v>
      </c>
      <c r="BN11" s="22">
        <f t="shared" si="20"/>
        <v>507</v>
      </c>
      <c r="BO11" s="22">
        <f t="shared" si="20"/>
        <v>587</v>
      </c>
      <c r="BP11" s="22">
        <f t="shared" si="21"/>
        <v>1094</v>
      </c>
      <c r="BQ11" s="22">
        <f>3+3+3+4+4+1+0+1+1</f>
        <v>20</v>
      </c>
      <c r="BR11" s="22">
        <f>4+3+6+4+7+6+3+1</f>
        <v>34</v>
      </c>
      <c r="BS11" s="22">
        <f t="shared" si="22"/>
        <v>54</v>
      </c>
      <c r="BT11" s="22">
        <f t="shared" si="23"/>
        <v>527</v>
      </c>
      <c r="BU11" s="22">
        <f t="shared" si="23"/>
        <v>621</v>
      </c>
      <c r="BV11" s="22">
        <f t="shared" si="24"/>
        <v>1148</v>
      </c>
      <c r="BW11" s="22">
        <f>2+1+4+4+3+2+1+1</f>
        <v>18</v>
      </c>
      <c r="BX11" s="22">
        <f>5+5+3+3+1+4+2+1+2</f>
        <v>26</v>
      </c>
      <c r="BY11" s="22">
        <f t="shared" si="25"/>
        <v>44</v>
      </c>
      <c r="BZ11" s="22">
        <f t="shared" si="26"/>
        <v>545</v>
      </c>
      <c r="CA11" s="22">
        <f t="shared" si="26"/>
        <v>647</v>
      </c>
      <c r="CB11" s="22">
        <f t="shared" si="27"/>
        <v>1192</v>
      </c>
      <c r="CC11" s="22">
        <f>1+2+2+4+2+2+1+3</f>
        <v>17</v>
      </c>
      <c r="CD11" s="22">
        <f>1+3+2+2+2+3+2</f>
        <v>15</v>
      </c>
      <c r="CE11" s="22">
        <f t="shared" si="28"/>
        <v>32</v>
      </c>
      <c r="CF11" s="22">
        <f t="shared" si="29"/>
        <v>562</v>
      </c>
      <c r="CG11" s="22">
        <f t="shared" si="29"/>
        <v>662</v>
      </c>
      <c r="CH11" s="22">
        <f t="shared" si="30"/>
        <v>1224</v>
      </c>
      <c r="CI11" s="22">
        <f>2+1+3+1+2+2+1+2+3+1</f>
        <v>18</v>
      </c>
      <c r="CJ11" s="22">
        <f>2+1+2+4+2+2+4+1+4+1</f>
        <v>23</v>
      </c>
      <c r="CK11" s="22">
        <f t="shared" si="31"/>
        <v>41</v>
      </c>
      <c r="CL11" s="22">
        <f t="shared" si="32"/>
        <v>580</v>
      </c>
      <c r="CM11" s="22">
        <f t="shared" si="32"/>
        <v>685</v>
      </c>
      <c r="CN11" s="22">
        <f t="shared" si="33"/>
        <v>1265</v>
      </c>
      <c r="CO11" s="22">
        <f>1+3+1+2+5+2+1+2+2</f>
        <v>19</v>
      </c>
      <c r="CP11" s="22">
        <f>1+1+1+2+2+2+1+1+1</f>
        <v>12</v>
      </c>
      <c r="CQ11" s="22">
        <f t="shared" si="34"/>
        <v>31</v>
      </c>
      <c r="CR11" s="22">
        <f t="shared" si="35"/>
        <v>599</v>
      </c>
      <c r="CS11" s="22">
        <f t="shared" si="35"/>
        <v>697</v>
      </c>
      <c r="CT11" s="22">
        <f t="shared" si="36"/>
        <v>1296</v>
      </c>
      <c r="CU11" s="22">
        <f>0+1+1+2+1+1+2+2</f>
        <v>10</v>
      </c>
      <c r="CV11" s="22">
        <f>0+0+1+2+2+1+1+2+1+1</f>
        <v>11</v>
      </c>
      <c r="CW11" s="22">
        <f t="shared" si="37"/>
        <v>21</v>
      </c>
      <c r="CX11" s="22">
        <f t="shared" si="38"/>
        <v>609</v>
      </c>
      <c r="CY11" s="22">
        <f t="shared" si="38"/>
        <v>708</v>
      </c>
      <c r="CZ11" s="22">
        <f t="shared" si="39"/>
        <v>1317</v>
      </c>
      <c r="DA11" s="22">
        <f>1+2+2+1+1</f>
        <v>7</v>
      </c>
      <c r="DB11" s="22">
        <f>1+1+1+1+1+1</f>
        <v>6</v>
      </c>
      <c r="DC11" s="22">
        <f t="shared" si="40"/>
        <v>13</v>
      </c>
      <c r="DD11" s="22">
        <f t="shared" si="41"/>
        <v>616</v>
      </c>
      <c r="DE11" s="22">
        <f t="shared" si="41"/>
        <v>714</v>
      </c>
      <c r="DF11" s="22">
        <f t="shared" si="42"/>
        <v>1330</v>
      </c>
      <c r="DG11" s="22">
        <f>0+2+3+3+1+1+1+4+2</f>
        <v>17</v>
      </c>
      <c r="DH11" s="22">
        <f>1+2+1+1+1+2+1+1</f>
        <v>10</v>
      </c>
      <c r="DI11" s="22">
        <f t="shared" si="43"/>
        <v>27</v>
      </c>
      <c r="DJ11" s="23">
        <f t="shared" si="44"/>
        <v>633</v>
      </c>
      <c r="DK11" s="23">
        <f t="shared" si="44"/>
        <v>724</v>
      </c>
      <c r="DL11" s="23">
        <f t="shared" si="45"/>
        <v>1357</v>
      </c>
      <c r="DM11" s="22">
        <f>1+2+1+0+0+0+1+2+3+1</f>
        <v>11</v>
      </c>
      <c r="DN11" s="22">
        <f>1+1+1+1+0+2+0+2+1+1</f>
        <v>10</v>
      </c>
      <c r="DO11" s="22">
        <f t="shared" si="46"/>
        <v>21</v>
      </c>
      <c r="DP11" s="22">
        <f t="shared" si="47"/>
        <v>644</v>
      </c>
      <c r="DQ11" s="22">
        <f t="shared" si="47"/>
        <v>734</v>
      </c>
      <c r="DR11" s="22">
        <f t="shared" si="48"/>
        <v>1378</v>
      </c>
      <c r="DS11" s="22">
        <f>1+1+0+2+2+1+1</f>
        <v>8</v>
      </c>
      <c r="DT11" s="22">
        <f>2+1+0+1+0+1+1</f>
        <v>6</v>
      </c>
      <c r="DU11" s="22">
        <f t="shared" si="49"/>
        <v>14</v>
      </c>
      <c r="DV11" s="22">
        <f t="shared" si="50"/>
        <v>652</v>
      </c>
      <c r="DW11" s="22">
        <f t="shared" si="50"/>
        <v>740</v>
      </c>
      <c r="DX11" s="22">
        <f t="shared" si="51"/>
        <v>1392</v>
      </c>
      <c r="DY11" s="22">
        <f>0+3+2+0+1+1+0+2+0</f>
        <v>9</v>
      </c>
      <c r="DZ11" s="22">
        <f>0+0+2+1+0+1+0+1+2</f>
        <v>7</v>
      </c>
      <c r="EA11" s="22">
        <f t="shared" si="52"/>
        <v>16</v>
      </c>
      <c r="EB11" s="22">
        <f t="shared" si="53"/>
        <v>661</v>
      </c>
      <c r="EC11" s="22">
        <f t="shared" si="53"/>
        <v>747</v>
      </c>
      <c r="ED11" s="22">
        <f t="shared" si="54"/>
        <v>1408</v>
      </c>
      <c r="EE11" s="22">
        <f>0+1+1+1+0+0+1+2+2+1</f>
        <v>9</v>
      </c>
      <c r="EF11" s="22">
        <f>2+0+1+1+1+0+0+1+1+1</f>
        <v>8</v>
      </c>
      <c r="EG11" s="22">
        <f t="shared" si="55"/>
        <v>17</v>
      </c>
      <c r="EH11" s="22">
        <f t="shared" si="56"/>
        <v>670</v>
      </c>
      <c r="EI11" s="22">
        <f t="shared" si="56"/>
        <v>755</v>
      </c>
      <c r="EJ11" s="22">
        <f t="shared" si="57"/>
        <v>1425</v>
      </c>
      <c r="EK11" s="22">
        <f>2+0+1+0+0+2+2+1+1</f>
        <v>9</v>
      </c>
      <c r="EL11" s="22">
        <f>3+1+1+1+1+0+1+0+1</f>
        <v>9</v>
      </c>
      <c r="EM11" s="22">
        <f t="shared" si="58"/>
        <v>18</v>
      </c>
      <c r="EN11" s="22">
        <f t="shared" si="59"/>
        <v>679</v>
      </c>
      <c r="EO11" s="22">
        <f t="shared" si="59"/>
        <v>764</v>
      </c>
      <c r="EP11" s="22">
        <f t="shared" si="60"/>
        <v>1443</v>
      </c>
      <c r="EQ11" s="22">
        <f>0+0+0+1+0+2+1+0</f>
        <v>4</v>
      </c>
      <c r="ER11" s="22">
        <f>0+1+0+1+1+0+1+1+2</f>
        <v>7</v>
      </c>
      <c r="ES11" s="22">
        <f t="shared" si="61"/>
        <v>11</v>
      </c>
      <c r="ET11" s="22">
        <f t="shared" si="62"/>
        <v>683</v>
      </c>
      <c r="EU11" s="22">
        <f t="shared" si="62"/>
        <v>771</v>
      </c>
      <c r="EV11" s="22">
        <f t="shared" si="63"/>
        <v>1454</v>
      </c>
      <c r="EW11" s="22">
        <f>0+1+1+1+2+1+0+0+1+0</f>
        <v>7</v>
      </c>
      <c r="EX11" s="22">
        <f>0+0+1+0+0+0+1+0+0+0</f>
        <v>2</v>
      </c>
      <c r="EY11" s="22">
        <f t="shared" si="64"/>
        <v>9</v>
      </c>
      <c r="EZ11" s="22">
        <f t="shared" si="65"/>
        <v>690</v>
      </c>
      <c r="FA11" s="22">
        <f t="shared" si="65"/>
        <v>773</v>
      </c>
      <c r="FB11" s="22">
        <f t="shared" si="66"/>
        <v>1463</v>
      </c>
      <c r="FC11" s="22">
        <f>0+0+0+0+0+0+1+1+0+1</f>
        <v>3</v>
      </c>
      <c r="FD11" s="22">
        <f>0+0+1+0+1+1+1+0+0+0</f>
        <v>4</v>
      </c>
      <c r="FE11" s="22">
        <f t="shared" si="67"/>
        <v>7</v>
      </c>
      <c r="FF11" s="22">
        <f>0+0+1+0+1+0+0+0+0+0</f>
        <v>2</v>
      </c>
      <c r="FG11" s="22">
        <f>0+0+0+0+1+1+0+0+1+1</f>
        <v>4</v>
      </c>
      <c r="FH11" s="22">
        <f t="shared" si="68"/>
        <v>6</v>
      </c>
      <c r="FI11" s="22">
        <v>0</v>
      </c>
      <c r="FJ11" s="22">
        <v>1</v>
      </c>
      <c r="FK11" s="22">
        <f t="shared" si="69"/>
        <v>1</v>
      </c>
      <c r="FL11" s="22">
        <f t="shared" si="70"/>
        <v>695</v>
      </c>
      <c r="FM11" s="22">
        <f t="shared" si="81"/>
        <v>782</v>
      </c>
      <c r="FN11" s="22">
        <f t="shared" si="84"/>
        <v>1477</v>
      </c>
    </row>
    <row r="12" spans="1:171" s="2" customFormat="1" ht="30" customHeight="1" x14ac:dyDescent="0.2">
      <c r="A12" s="19">
        <v>5</v>
      </c>
      <c r="B12" s="20" t="s">
        <v>10</v>
      </c>
      <c r="C12" s="21">
        <v>13</v>
      </c>
      <c r="D12" s="21">
        <v>8</v>
      </c>
      <c r="E12" s="21">
        <f t="shared" si="0"/>
        <v>21</v>
      </c>
      <c r="F12" s="21">
        <f>7+3+4+7+5+7+1+1+12</f>
        <v>47</v>
      </c>
      <c r="G12" s="21">
        <f>8+4+4+6+7+4+1+2+5</f>
        <v>41</v>
      </c>
      <c r="H12" s="21">
        <f t="shared" si="1"/>
        <v>88</v>
      </c>
      <c r="I12" s="21">
        <f>0+3+8+3+3+5+3+4+2+5</f>
        <v>36</v>
      </c>
      <c r="J12" s="21">
        <f>0+4+9+2+8+5+4+4+5+3</f>
        <v>44</v>
      </c>
      <c r="K12" s="21">
        <f t="shared" si="2"/>
        <v>80</v>
      </c>
      <c r="L12" s="21">
        <f t="shared" si="71"/>
        <v>96</v>
      </c>
      <c r="M12" s="21">
        <f t="shared" si="72"/>
        <v>93</v>
      </c>
      <c r="N12" s="21">
        <f t="shared" si="73"/>
        <v>189</v>
      </c>
      <c r="O12" s="21">
        <f>3+4+5+4+4+6+5+4+8</f>
        <v>43</v>
      </c>
      <c r="P12" s="21">
        <f>4+4+3+6+5+4+5+8+8</f>
        <v>47</v>
      </c>
      <c r="Q12" s="21">
        <f t="shared" si="3"/>
        <v>90</v>
      </c>
      <c r="R12" s="21">
        <f t="shared" si="4"/>
        <v>139</v>
      </c>
      <c r="S12" s="21">
        <f t="shared" si="4"/>
        <v>140</v>
      </c>
      <c r="T12" s="21">
        <f t="shared" si="5"/>
        <v>279</v>
      </c>
      <c r="U12" s="22">
        <f>10+11+8+8+6+7+8+13+11</f>
        <v>82</v>
      </c>
      <c r="V12" s="22">
        <f>5+4+9+7+11+8+10+12+12</f>
        <v>78</v>
      </c>
      <c r="W12" s="22">
        <f t="shared" si="6"/>
        <v>160</v>
      </c>
      <c r="X12" s="22">
        <f t="shared" si="7"/>
        <v>221</v>
      </c>
      <c r="Y12" s="22">
        <f t="shared" si="7"/>
        <v>218</v>
      </c>
      <c r="Z12" s="22">
        <f t="shared" si="8"/>
        <v>439</v>
      </c>
      <c r="AA12" s="22">
        <f>11+13+9+11+11+9+8+7+7+7</f>
        <v>93</v>
      </c>
      <c r="AB12" s="22">
        <f>12+13+13+10+13+8+8+9+8+8</f>
        <v>102</v>
      </c>
      <c r="AC12" s="22">
        <f t="shared" si="74"/>
        <v>195</v>
      </c>
      <c r="AD12" s="23">
        <f t="shared" si="9"/>
        <v>314</v>
      </c>
      <c r="AE12" s="23">
        <f t="shared" si="9"/>
        <v>320</v>
      </c>
      <c r="AF12" s="23">
        <f t="shared" si="82"/>
        <v>634</v>
      </c>
      <c r="AG12" s="22">
        <f>12+7+4+7+7+7+6+6+9+6</f>
        <v>71</v>
      </c>
      <c r="AH12" s="22">
        <f>3+7+10+6+6+7+7+7+9+9</f>
        <v>71</v>
      </c>
      <c r="AI12" s="22">
        <f t="shared" si="10"/>
        <v>142</v>
      </c>
      <c r="AJ12" s="22">
        <f t="shared" si="11"/>
        <v>385</v>
      </c>
      <c r="AK12" s="22">
        <f t="shared" si="11"/>
        <v>391</v>
      </c>
      <c r="AL12" s="22">
        <f t="shared" si="12"/>
        <v>776</v>
      </c>
      <c r="AM12" s="22">
        <f>10+8+6+5+4+5+4+5+5+5</f>
        <v>57</v>
      </c>
      <c r="AN12" s="22">
        <f>10+7+6+6+7+7+5+5+5+5</f>
        <v>63</v>
      </c>
      <c r="AO12" s="22">
        <f t="shared" si="75"/>
        <v>120</v>
      </c>
      <c r="AP12" s="22">
        <f t="shared" si="13"/>
        <v>442</v>
      </c>
      <c r="AQ12" s="22">
        <f t="shared" si="13"/>
        <v>454</v>
      </c>
      <c r="AR12" s="22">
        <f t="shared" si="76"/>
        <v>896</v>
      </c>
      <c r="AS12" s="22">
        <f>4+3+4+3+2+3+3+2+2</f>
        <v>26</v>
      </c>
      <c r="AT12" s="22">
        <f>4+5+5+2+2+2+3+3+3</f>
        <v>29</v>
      </c>
      <c r="AU12" s="22">
        <f t="shared" si="83"/>
        <v>55</v>
      </c>
      <c r="AV12" s="22">
        <f t="shared" si="77"/>
        <v>468</v>
      </c>
      <c r="AW12" s="22">
        <f t="shared" si="78"/>
        <v>483</v>
      </c>
      <c r="AX12" s="22">
        <f t="shared" si="79"/>
        <v>951</v>
      </c>
      <c r="AY12" s="22">
        <f>1+1+1+2+1+1+1</f>
        <v>8</v>
      </c>
      <c r="AZ12" s="22">
        <f>1+2+1+1+1+1+1+1</f>
        <v>9</v>
      </c>
      <c r="BA12" s="22">
        <f t="shared" si="14"/>
        <v>17</v>
      </c>
      <c r="BB12" s="22">
        <f t="shared" si="15"/>
        <v>476</v>
      </c>
      <c r="BC12" s="22">
        <f t="shared" si="15"/>
        <v>492</v>
      </c>
      <c r="BD12" s="22">
        <f t="shared" si="16"/>
        <v>968</v>
      </c>
      <c r="BE12" s="22">
        <f>2+1+1+1+1+1+1</f>
        <v>8</v>
      </c>
      <c r="BF12" s="22">
        <f>1+1+1+1+1+2+1+1+2</f>
        <v>11</v>
      </c>
      <c r="BG12" s="22">
        <f t="shared" si="80"/>
        <v>19</v>
      </c>
      <c r="BH12" s="22">
        <f t="shared" si="17"/>
        <v>484</v>
      </c>
      <c r="BI12" s="22">
        <f>BC12+BF12</f>
        <v>503</v>
      </c>
      <c r="BJ12" s="22">
        <f t="shared" si="18"/>
        <v>987</v>
      </c>
      <c r="BK12" s="22">
        <f>1+0+3+1+1+1+1</f>
        <v>8</v>
      </c>
      <c r="BL12" s="22">
        <f>0+1+1+2+1</f>
        <v>5</v>
      </c>
      <c r="BM12" s="22">
        <f>BK12+BL12</f>
        <v>13</v>
      </c>
      <c r="BN12" s="22">
        <f t="shared" si="20"/>
        <v>492</v>
      </c>
      <c r="BO12" s="22">
        <f t="shared" si="20"/>
        <v>508</v>
      </c>
      <c r="BP12" s="22">
        <f t="shared" si="21"/>
        <v>1000</v>
      </c>
      <c r="BQ12" s="22">
        <f>1+1+1+1+1+1</f>
        <v>6</v>
      </c>
      <c r="BR12" s="22">
        <f>0+1+1+2+0+1+1</f>
        <v>6</v>
      </c>
      <c r="BS12" s="22">
        <f t="shared" si="22"/>
        <v>12</v>
      </c>
      <c r="BT12" s="22">
        <f t="shared" si="23"/>
        <v>498</v>
      </c>
      <c r="BU12" s="22">
        <f t="shared" si="23"/>
        <v>514</v>
      </c>
      <c r="BV12" s="22">
        <f t="shared" si="24"/>
        <v>1012</v>
      </c>
      <c r="BW12" s="22">
        <f>2+1+1+1+1+0+2+2</f>
        <v>10</v>
      </c>
      <c r="BX12" s="22">
        <f>1+0+1+3+1+2+0+1</f>
        <v>9</v>
      </c>
      <c r="BY12" s="22">
        <f t="shared" si="25"/>
        <v>19</v>
      </c>
      <c r="BZ12" s="22">
        <f t="shared" si="26"/>
        <v>508</v>
      </c>
      <c r="CA12" s="22">
        <f t="shared" si="26"/>
        <v>523</v>
      </c>
      <c r="CB12" s="22">
        <f t="shared" si="27"/>
        <v>1031</v>
      </c>
      <c r="CC12" s="22">
        <f>3+1+1+1+1</f>
        <v>7</v>
      </c>
      <c r="CD12" s="22">
        <f>1+0+1+0+1+1</f>
        <v>4</v>
      </c>
      <c r="CE12" s="22">
        <f t="shared" si="28"/>
        <v>11</v>
      </c>
      <c r="CF12" s="22">
        <f t="shared" si="29"/>
        <v>515</v>
      </c>
      <c r="CG12" s="22">
        <f t="shared" si="29"/>
        <v>527</v>
      </c>
      <c r="CH12" s="22">
        <f t="shared" si="30"/>
        <v>1042</v>
      </c>
      <c r="CI12" s="22">
        <f>1+1+1+2+1+1+1</f>
        <v>8</v>
      </c>
      <c r="CJ12" s="22">
        <f>1+1+1+1</f>
        <v>4</v>
      </c>
      <c r="CK12" s="22">
        <f t="shared" si="31"/>
        <v>12</v>
      </c>
      <c r="CL12" s="22">
        <f t="shared" si="32"/>
        <v>523</v>
      </c>
      <c r="CM12" s="22">
        <f t="shared" si="32"/>
        <v>531</v>
      </c>
      <c r="CN12" s="22">
        <f t="shared" si="33"/>
        <v>1054</v>
      </c>
      <c r="CO12" s="22">
        <f>1+1+1+1+0+1</f>
        <v>5</v>
      </c>
      <c r="CP12" s="22">
        <f>0+1+1+1+1+1</f>
        <v>5</v>
      </c>
      <c r="CQ12" s="22">
        <f t="shared" si="34"/>
        <v>10</v>
      </c>
      <c r="CR12" s="22">
        <f t="shared" si="35"/>
        <v>528</v>
      </c>
      <c r="CS12" s="22">
        <f t="shared" si="35"/>
        <v>536</v>
      </c>
      <c r="CT12" s="22">
        <f t="shared" si="36"/>
        <v>1064</v>
      </c>
      <c r="CU12" s="22">
        <f>1+0+1+1+1+0+0+1</f>
        <v>5</v>
      </c>
      <c r="CV12" s="22">
        <f>0+1+1+1+1+1</f>
        <v>5</v>
      </c>
      <c r="CW12" s="22">
        <f t="shared" si="37"/>
        <v>10</v>
      </c>
      <c r="CX12" s="22">
        <f t="shared" si="38"/>
        <v>533</v>
      </c>
      <c r="CY12" s="22">
        <f t="shared" si="38"/>
        <v>541</v>
      </c>
      <c r="CZ12" s="22">
        <f t="shared" si="39"/>
        <v>1074</v>
      </c>
      <c r="DA12" s="22">
        <f>1+1+1+1+1</f>
        <v>5</v>
      </c>
      <c r="DB12" s="22">
        <f>0+1+1+1+1</f>
        <v>4</v>
      </c>
      <c r="DC12" s="22">
        <f t="shared" si="40"/>
        <v>9</v>
      </c>
      <c r="DD12" s="22">
        <f t="shared" si="41"/>
        <v>538</v>
      </c>
      <c r="DE12" s="22">
        <f t="shared" si="41"/>
        <v>545</v>
      </c>
      <c r="DF12" s="22">
        <f t="shared" si="42"/>
        <v>1083</v>
      </c>
      <c r="DG12" s="22">
        <f>1+1+1+1+1</f>
        <v>5</v>
      </c>
      <c r="DH12" s="22">
        <f>0+1+1+1+1+1</f>
        <v>5</v>
      </c>
      <c r="DI12" s="22">
        <f t="shared" si="43"/>
        <v>10</v>
      </c>
      <c r="DJ12" s="23">
        <f t="shared" si="44"/>
        <v>543</v>
      </c>
      <c r="DK12" s="23">
        <f t="shared" si="44"/>
        <v>550</v>
      </c>
      <c r="DL12" s="23">
        <f t="shared" si="45"/>
        <v>1093</v>
      </c>
      <c r="DM12" s="22">
        <f>0+0+1+0+1+1+1+0+0+0</f>
        <v>4</v>
      </c>
      <c r="DN12" s="22">
        <f>1+1+0+1+0+0+0+1+1+1</f>
        <v>6</v>
      </c>
      <c r="DO12" s="22">
        <f t="shared" si="46"/>
        <v>10</v>
      </c>
      <c r="DP12" s="22">
        <f t="shared" si="47"/>
        <v>547</v>
      </c>
      <c r="DQ12" s="22">
        <f t="shared" si="47"/>
        <v>556</v>
      </c>
      <c r="DR12" s="22">
        <f t="shared" si="48"/>
        <v>1103</v>
      </c>
      <c r="DS12" s="22">
        <f>0+0+1+1+1+1+0</f>
        <v>4</v>
      </c>
      <c r="DT12" s="22">
        <f>1+1+0+0+0+0+1</f>
        <v>3</v>
      </c>
      <c r="DU12" s="22">
        <f t="shared" si="49"/>
        <v>7</v>
      </c>
      <c r="DV12" s="22">
        <f t="shared" si="50"/>
        <v>551</v>
      </c>
      <c r="DW12" s="22">
        <f t="shared" si="50"/>
        <v>559</v>
      </c>
      <c r="DX12" s="22">
        <f t="shared" si="51"/>
        <v>1110</v>
      </c>
      <c r="DY12" s="22">
        <f>0+0+1+1+1+0+0+0+1</f>
        <v>4</v>
      </c>
      <c r="DZ12" s="22">
        <f>1+1+0+0+0+1+1+1+0</f>
        <v>5</v>
      </c>
      <c r="EA12" s="22">
        <f t="shared" si="52"/>
        <v>9</v>
      </c>
      <c r="EB12" s="22">
        <f t="shared" si="53"/>
        <v>555</v>
      </c>
      <c r="EC12" s="22">
        <f t="shared" si="53"/>
        <v>564</v>
      </c>
      <c r="ED12" s="22">
        <f t="shared" si="54"/>
        <v>1119</v>
      </c>
      <c r="EE12" s="22">
        <f>1+0+0+0+1+1+1+0+0+1</f>
        <v>5</v>
      </c>
      <c r="EF12" s="22">
        <f>0+1+1+1+0+0+0+1+1+0</f>
        <v>5</v>
      </c>
      <c r="EG12" s="22">
        <f t="shared" si="55"/>
        <v>10</v>
      </c>
      <c r="EH12" s="22">
        <f t="shared" si="56"/>
        <v>560</v>
      </c>
      <c r="EI12" s="22">
        <f t="shared" si="56"/>
        <v>569</v>
      </c>
      <c r="EJ12" s="22">
        <f t="shared" si="57"/>
        <v>1129</v>
      </c>
      <c r="EK12" s="22">
        <f>1+1+0+0+1+1+0+0+1</f>
        <v>5</v>
      </c>
      <c r="EL12" s="22">
        <f>0+0+1+1+0+0+1+1+0</f>
        <v>4</v>
      </c>
      <c r="EM12" s="22">
        <f t="shared" si="58"/>
        <v>9</v>
      </c>
      <c r="EN12" s="22">
        <f t="shared" si="59"/>
        <v>565</v>
      </c>
      <c r="EO12" s="22">
        <f t="shared" si="59"/>
        <v>573</v>
      </c>
      <c r="EP12" s="22">
        <f t="shared" si="60"/>
        <v>1138</v>
      </c>
      <c r="EQ12" s="22">
        <f>1+1+1+0+0+1+1+0</f>
        <v>5</v>
      </c>
      <c r="ER12" s="22">
        <f>0+0+0+1+1+0+1+1</f>
        <v>4</v>
      </c>
      <c r="ES12" s="22">
        <f t="shared" si="61"/>
        <v>9</v>
      </c>
      <c r="ET12" s="22">
        <f t="shared" si="62"/>
        <v>570</v>
      </c>
      <c r="EU12" s="22">
        <f t="shared" si="62"/>
        <v>577</v>
      </c>
      <c r="EV12" s="22">
        <f t="shared" si="63"/>
        <v>1147</v>
      </c>
      <c r="EW12" s="22">
        <f>0+1+1+0+0+0+1+0+1+0</f>
        <v>4</v>
      </c>
      <c r="EX12" s="22">
        <f>1+0+0+1+1+1+0+0+0+1</f>
        <v>5</v>
      </c>
      <c r="EY12" s="22">
        <f t="shared" si="64"/>
        <v>9</v>
      </c>
      <c r="EZ12" s="22">
        <f t="shared" si="65"/>
        <v>574</v>
      </c>
      <c r="FA12" s="22">
        <f t="shared" si="65"/>
        <v>582</v>
      </c>
      <c r="FB12" s="22">
        <f t="shared" si="66"/>
        <v>1156</v>
      </c>
      <c r="FC12" s="22">
        <f>0+1+1+0+0+0+1+1+0+0</f>
        <v>4</v>
      </c>
      <c r="FD12" s="22">
        <f>1+0+0+0+1+1+0+0+1+1</f>
        <v>5</v>
      </c>
      <c r="FE12" s="22">
        <f t="shared" si="67"/>
        <v>9</v>
      </c>
      <c r="FF12" s="22">
        <f>0+1+1+1+0+1+0+1+0+0</f>
        <v>5</v>
      </c>
      <c r="FG12" s="22">
        <f>1+0+0+0+0+0+1+0+0+0</f>
        <v>2</v>
      </c>
      <c r="FH12" s="22">
        <f t="shared" si="68"/>
        <v>7</v>
      </c>
      <c r="FI12" s="22">
        <v>1</v>
      </c>
      <c r="FJ12" s="22">
        <v>0</v>
      </c>
      <c r="FK12" s="22">
        <f t="shared" si="69"/>
        <v>1</v>
      </c>
      <c r="FL12" s="22">
        <f t="shared" si="70"/>
        <v>584</v>
      </c>
      <c r="FM12" s="22">
        <f t="shared" si="81"/>
        <v>589</v>
      </c>
      <c r="FN12" s="22">
        <f t="shared" si="84"/>
        <v>1173</v>
      </c>
    </row>
    <row r="13" spans="1:171" s="2" customFormat="1" ht="30" customHeight="1" x14ac:dyDescent="0.2">
      <c r="A13" s="19">
        <v>6</v>
      </c>
      <c r="B13" s="20" t="s">
        <v>11</v>
      </c>
      <c r="C13" s="21">
        <v>8</v>
      </c>
      <c r="D13" s="21">
        <v>7</v>
      </c>
      <c r="E13" s="21">
        <f t="shared" si="0"/>
        <v>15</v>
      </c>
      <c r="F13" s="21">
        <f>2+1+1+1+1+1+10</f>
        <v>17</v>
      </c>
      <c r="G13" s="21">
        <f>3+4+1+1+1+17</f>
        <v>27</v>
      </c>
      <c r="H13" s="21">
        <f t="shared" si="1"/>
        <v>44</v>
      </c>
      <c r="I13" s="21">
        <f>0+22+6+1+2+17+11+8+13+7</f>
        <v>87</v>
      </c>
      <c r="J13" s="21">
        <f>0+8+9+13+4+1+8+5+13+8</f>
        <v>69</v>
      </c>
      <c r="K13" s="21">
        <f t="shared" si="2"/>
        <v>156</v>
      </c>
      <c r="L13" s="21">
        <f t="shared" si="71"/>
        <v>112</v>
      </c>
      <c r="M13" s="21">
        <f t="shared" si="72"/>
        <v>103</v>
      </c>
      <c r="N13" s="21">
        <f t="shared" si="73"/>
        <v>215</v>
      </c>
      <c r="O13" s="21">
        <f>5+6+4+7+3+5+11+10</f>
        <v>51</v>
      </c>
      <c r="P13" s="21">
        <f>6+10+6+15+3+7+6+9+10</f>
        <v>72</v>
      </c>
      <c r="Q13" s="21">
        <f t="shared" si="3"/>
        <v>123</v>
      </c>
      <c r="R13" s="21">
        <f t="shared" si="4"/>
        <v>163</v>
      </c>
      <c r="S13" s="21">
        <f t="shared" si="4"/>
        <v>175</v>
      </c>
      <c r="T13" s="21">
        <f t="shared" si="5"/>
        <v>338</v>
      </c>
      <c r="U13" s="22">
        <f>15+8+8+13+8+16+15+19+5</f>
        <v>107</v>
      </c>
      <c r="V13" s="22">
        <f>15+7+5+10+12+16+15+10+10</f>
        <v>100</v>
      </c>
      <c r="W13" s="22">
        <f t="shared" si="6"/>
        <v>207</v>
      </c>
      <c r="X13" s="22">
        <f t="shared" si="7"/>
        <v>270</v>
      </c>
      <c r="Y13" s="22">
        <f t="shared" si="7"/>
        <v>275</v>
      </c>
      <c r="Z13" s="22">
        <f t="shared" si="8"/>
        <v>545</v>
      </c>
      <c r="AA13" s="22">
        <f>8+10+8+6+4+4+10+5+5+5</f>
        <v>65</v>
      </c>
      <c r="AB13" s="22">
        <f>12+12+8+4+3+6+15+9+4+5</f>
        <v>78</v>
      </c>
      <c r="AC13" s="22">
        <f t="shared" si="74"/>
        <v>143</v>
      </c>
      <c r="AD13" s="23">
        <f t="shared" si="9"/>
        <v>335</v>
      </c>
      <c r="AE13" s="23">
        <f t="shared" si="9"/>
        <v>353</v>
      </c>
      <c r="AF13" s="23">
        <f t="shared" si="82"/>
        <v>688</v>
      </c>
      <c r="AG13" s="22">
        <f>4+5+7+5+6+6+7+14+15+6</f>
        <v>75</v>
      </c>
      <c r="AH13" s="22">
        <f>6+10+7+7+10+4+8+18+14+5</f>
        <v>89</v>
      </c>
      <c r="AI13" s="22">
        <f t="shared" si="10"/>
        <v>164</v>
      </c>
      <c r="AJ13" s="22">
        <f t="shared" si="11"/>
        <v>410</v>
      </c>
      <c r="AK13" s="22">
        <f t="shared" si="11"/>
        <v>442</v>
      </c>
      <c r="AL13" s="22">
        <f t="shared" si="12"/>
        <v>852</v>
      </c>
      <c r="AM13" s="22">
        <f>5+7+6+4+9+10+3+4+6+4</f>
        <v>58</v>
      </c>
      <c r="AN13" s="22">
        <f>5+8+6+3+7+10+7+3+4+5</f>
        <v>58</v>
      </c>
      <c r="AO13" s="22">
        <f t="shared" si="75"/>
        <v>116</v>
      </c>
      <c r="AP13" s="22">
        <f t="shared" si="13"/>
        <v>468</v>
      </c>
      <c r="AQ13" s="22">
        <f t="shared" si="13"/>
        <v>500</v>
      </c>
      <c r="AR13" s="22">
        <f t="shared" si="76"/>
        <v>968</v>
      </c>
      <c r="AS13" s="22">
        <f>3+5+2+1+1+1+1</f>
        <v>14</v>
      </c>
      <c r="AT13" s="22">
        <f>2+3+3+2+1+1+2</f>
        <v>14</v>
      </c>
      <c r="AU13" s="22">
        <f t="shared" si="83"/>
        <v>28</v>
      </c>
      <c r="AV13" s="22">
        <f t="shared" si="77"/>
        <v>482</v>
      </c>
      <c r="AW13" s="22">
        <f t="shared" si="78"/>
        <v>514</v>
      </c>
      <c r="AX13" s="22">
        <f t="shared" si="79"/>
        <v>996</v>
      </c>
      <c r="AY13" s="22">
        <f>1+2+2+1+0+1</f>
        <v>7</v>
      </c>
      <c r="AZ13" s="22">
        <f>1+0+2+2+0+0</f>
        <v>5</v>
      </c>
      <c r="BA13" s="22">
        <f t="shared" si="14"/>
        <v>12</v>
      </c>
      <c r="BB13" s="22">
        <f t="shared" si="15"/>
        <v>489</v>
      </c>
      <c r="BC13" s="22">
        <f t="shared" si="15"/>
        <v>519</v>
      </c>
      <c r="BD13" s="22">
        <f t="shared" si="16"/>
        <v>1008</v>
      </c>
      <c r="BE13" s="22">
        <f>1+2+2+1+1+0+1+1+1</f>
        <v>10</v>
      </c>
      <c r="BF13" s="22">
        <f>1+2+1+1+2+3+1</f>
        <v>11</v>
      </c>
      <c r="BG13" s="22">
        <f t="shared" si="80"/>
        <v>21</v>
      </c>
      <c r="BH13" s="22">
        <f t="shared" si="17"/>
        <v>499</v>
      </c>
      <c r="BI13" s="22">
        <f t="shared" si="17"/>
        <v>530</v>
      </c>
      <c r="BJ13" s="22">
        <f t="shared" si="18"/>
        <v>1029</v>
      </c>
      <c r="BK13" s="22">
        <f>1+0+1+1+12+15+8+6+11</f>
        <v>55</v>
      </c>
      <c r="BL13" s="22">
        <f>0+1+5+1+2+13+7+8+11+7</f>
        <v>55</v>
      </c>
      <c r="BM13" s="22">
        <f t="shared" si="19"/>
        <v>110</v>
      </c>
      <c r="BN13" s="22">
        <f t="shared" si="20"/>
        <v>554</v>
      </c>
      <c r="BO13" s="22">
        <f t="shared" si="20"/>
        <v>585</v>
      </c>
      <c r="BP13" s="22">
        <f t="shared" si="21"/>
        <v>1139</v>
      </c>
      <c r="BQ13" s="22">
        <f>11+9+8+10+7+10+7+9+8</f>
        <v>79</v>
      </c>
      <c r="BR13" s="22">
        <f>4+6+7+5+6+6+8+7+8</f>
        <v>57</v>
      </c>
      <c r="BS13" s="22">
        <f t="shared" si="22"/>
        <v>136</v>
      </c>
      <c r="BT13" s="22">
        <f t="shared" si="23"/>
        <v>633</v>
      </c>
      <c r="BU13" s="22">
        <f t="shared" si="23"/>
        <v>642</v>
      </c>
      <c r="BV13" s="22">
        <f t="shared" si="24"/>
        <v>1275</v>
      </c>
      <c r="BW13" s="22">
        <f>7+9+8+7+9+6+5+3+5</f>
        <v>59</v>
      </c>
      <c r="BX13" s="22">
        <f>8+7+7+11+7+6+10+9+5</f>
        <v>70</v>
      </c>
      <c r="BY13" s="22">
        <f t="shared" si="25"/>
        <v>129</v>
      </c>
      <c r="BZ13" s="22">
        <f t="shared" si="26"/>
        <v>692</v>
      </c>
      <c r="CA13" s="22">
        <f t="shared" si="26"/>
        <v>712</v>
      </c>
      <c r="CB13" s="22">
        <f t="shared" si="27"/>
        <v>1404</v>
      </c>
      <c r="CC13" s="22">
        <f>4+5+3+1+0+1+3+5</f>
        <v>22</v>
      </c>
      <c r="CD13" s="22">
        <f>6+4+2+4+3+3+6</f>
        <v>28</v>
      </c>
      <c r="CE13" s="22">
        <f t="shared" si="28"/>
        <v>50</v>
      </c>
      <c r="CF13" s="22">
        <f t="shared" si="29"/>
        <v>714</v>
      </c>
      <c r="CG13" s="22">
        <f t="shared" si="29"/>
        <v>740</v>
      </c>
      <c r="CH13" s="22">
        <f t="shared" si="30"/>
        <v>1454</v>
      </c>
      <c r="CI13" s="22">
        <f>3+2+2+1+1+2+1+1</f>
        <v>13</v>
      </c>
      <c r="CJ13" s="22">
        <f>2+1+1+2+2+2+1+1</f>
        <v>12</v>
      </c>
      <c r="CK13" s="22">
        <f t="shared" si="31"/>
        <v>25</v>
      </c>
      <c r="CL13" s="22">
        <f t="shared" si="32"/>
        <v>727</v>
      </c>
      <c r="CM13" s="22">
        <f t="shared" si="32"/>
        <v>752</v>
      </c>
      <c r="CN13" s="22">
        <f t="shared" si="33"/>
        <v>1479</v>
      </c>
      <c r="CO13" s="22">
        <f>1+2+1+2+1+1+1+0+2</f>
        <v>11</v>
      </c>
      <c r="CP13" s="22">
        <f>2+1+2+1+1+2+3+2</f>
        <v>14</v>
      </c>
      <c r="CQ13" s="22">
        <f t="shared" si="34"/>
        <v>25</v>
      </c>
      <c r="CR13" s="22">
        <f t="shared" si="35"/>
        <v>738</v>
      </c>
      <c r="CS13" s="22">
        <f t="shared" si="35"/>
        <v>766</v>
      </c>
      <c r="CT13" s="22">
        <f t="shared" si="36"/>
        <v>1504</v>
      </c>
      <c r="CU13" s="22">
        <f>3+0+1+2+1+2+1+2+1</f>
        <v>13</v>
      </c>
      <c r="CV13" s="22">
        <f>2+1+1+3+0+2+1</f>
        <v>10</v>
      </c>
      <c r="CW13" s="22">
        <f t="shared" si="37"/>
        <v>23</v>
      </c>
      <c r="CX13" s="22">
        <f t="shared" si="38"/>
        <v>751</v>
      </c>
      <c r="CY13" s="22">
        <f t="shared" si="38"/>
        <v>776</v>
      </c>
      <c r="CZ13" s="22">
        <f t="shared" si="39"/>
        <v>1527</v>
      </c>
      <c r="DA13" s="22">
        <f>1+1+1+1+1+1</f>
        <v>6</v>
      </c>
      <c r="DB13" s="22">
        <f>1+2+1+2</f>
        <v>6</v>
      </c>
      <c r="DC13" s="22">
        <f t="shared" si="40"/>
        <v>12</v>
      </c>
      <c r="DD13" s="22">
        <f t="shared" si="41"/>
        <v>757</v>
      </c>
      <c r="DE13" s="22">
        <f t="shared" si="41"/>
        <v>782</v>
      </c>
      <c r="DF13" s="22">
        <f t="shared" si="42"/>
        <v>1539</v>
      </c>
      <c r="DG13" s="22">
        <f>1+1+1+1+1</f>
        <v>5</v>
      </c>
      <c r="DH13" s="22">
        <f>1+1+1+2+1+1+1+1+1</f>
        <v>10</v>
      </c>
      <c r="DI13" s="22">
        <f t="shared" si="43"/>
        <v>15</v>
      </c>
      <c r="DJ13" s="23">
        <f t="shared" si="44"/>
        <v>762</v>
      </c>
      <c r="DK13" s="23">
        <f t="shared" si="44"/>
        <v>792</v>
      </c>
      <c r="DL13" s="23">
        <f t="shared" si="45"/>
        <v>1554</v>
      </c>
      <c r="DM13" s="22">
        <f>2+0+0+1+1+0+0+0+1+1</f>
        <v>6</v>
      </c>
      <c r="DN13" s="22">
        <f>0+1+1+1+0+1+1+1+1+0</f>
        <v>7</v>
      </c>
      <c r="DO13" s="22">
        <f t="shared" si="46"/>
        <v>13</v>
      </c>
      <c r="DP13" s="22">
        <f t="shared" si="47"/>
        <v>768</v>
      </c>
      <c r="DQ13" s="22">
        <f t="shared" si="47"/>
        <v>799</v>
      </c>
      <c r="DR13" s="22">
        <f t="shared" si="48"/>
        <v>1567</v>
      </c>
      <c r="DS13" s="22">
        <f>2+0+0+1+0+1+0</f>
        <v>4</v>
      </c>
      <c r="DT13" s="22">
        <f>0+1+1+1+2+0+0</f>
        <v>5</v>
      </c>
      <c r="DU13" s="22">
        <f t="shared" si="49"/>
        <v>9</v>
      </c>
      <c r="DV13" s="22">
        <f t="shared" si="50"/>
        <v>772</v>
      </c>
      <c r="DW13" s="22">
        <f t="shared" si="50"/>
        <v>804</v>
      </c>
      <c r="DX13" s="22">
        <f t="shared" si="51"/>
        <v>1576</v>
      </c>
      <c r="DY13" s="22">
        <f>1+1+0+0+2+0+1+1+0</f>
        <v>6</v>
      </c>
      <c r="DZ13" s="22">
        <f>1+0+1+1+0+1+0+0+1</f>
        <v>5</v>
      </c>
      <c r="EA13" s="22">
        <f t="shared" si="52"/>
        <v>11</v>
      </c>
      <c r="EB13" s="22">
        <f t="shared" si="53"/>
        <v>778</v>
      </c>
      <c r="EC13" s="22">
        <f t="shared" si="53"/>
        <v>809</v>
      </c>
      <c r="ED13" s="22">
        <f t="shared" si="54"/>
        <v>1587</v>
      </c>
      <c r="EE13" s="22">
        <f>0+1+1+1+0+1+1+0+1+2</f>
        <v>8</v>
      </c>
      <c r="EF13" s="22">
        <f>1+1+0+0+2+0+0+1+1+0</f>
        <v>6</v>
      </c>
      <c r="EG13" s="22">
        <f t="shared" si="55"/>
        <v>14</v>
      </c>
      <c r="EH13" s="22">
        <f t="shared" si="56"/>
        <v>786</v>
      </c>
      <c r="EI13" s="22">
        <f t="shared" si="56"/>
        <v>815</v>
      </c>
      <c r="EJ13" s="22">
        <f t="shared" si="57"/>
        <v>1601</v>
      </c>
      <c r="EK13" s="22">
        <f>0+0+1+0+0+1+1+0+1</f>
        <v>4</v>
      </c>
      <c r="EL13" s="22">
        <f>1+1+1+1+1+0+0+2+0</f>
        <v>7</v>
      </c>
      <c r="EM13" s="22">
        <f t="shared" si="58"/>
        <v>11</v>
      </c>
      <c r="EN13" s="22">
        <f t="shared" si="59"/>
        <v>790</v>
      </c>
      <c r="EO13" s="22">
        <f t="shared" si="59"/>
        <v>822</v>
      </c>
      <c r="EP13" s="22">
        <f t="shared" si="60"/>
        <v>1612</v>
      </c>
      <c r="EQ13" s="22">
        <f>0+0+0+1+0+0+2+0</f>
        <v>3</v>
      </c>
      <c r="ER13" s="22">
        <f>0+1+1+0+1+1+1+1</f>
        <v>6</v>
      </c>
      <c r="ES13" s="22">
        <f>EQ13+ER13</f>
        <v>9</v>
      </c>
      <c r="ET13" s="22">
        <f t="shared" si="62"/>
        <v>793</v>
      </c>
      <c r="EU13" s="22">
        <f t="shared" si="62"/>
        <v>828</v>
      </c>
      <c r="EV13" s="22">
        <f t="shared" si="63"/>
        <v>1621</v>
      </c>
      <c r="EW13" s="22">
        <f>0+1+1+0+0+0+0+1+0+0</f>
        <v>3</v>
      </c>
      <c r="EX13" s="22">
        <f>1+1+0+1+1+1+1+0+0+0</f>
        <v>6</v>
      </c>
      <c r="EY13" s="22">
        <f t="shared" si="64"/>
        <v>9</v>
      </c>
      <c r="EZ13" s="22">
        <f t="shared" si="65"/>
        <v>796</v>
      </c>
      <c r="FA13" s="22">
        <f t="shared" si="65"/>
        <v>834</v>
      </c>
      <c r="FB13" s="22">
        <f t="shared" si="66"/>
        <v>1630</v>
      </c>
      <c r="FC13" s="22">
        <f>0+0+1+1+0+0+1+1+0+1</f>
        <v>5</v>
      </c>
      <c r="FD13" s="22">
        <f>1+1+1+0+1+2+0+0+0+0</f>
        <v>6</v>
      </c>
      <c r="FE13" s="22">
        <f t="shared" si="67"/>
        <v>11</v>
      </c>
      <c r="FF13" s="22">
        <f>1+0+1+1+0+1+1+1+0+0</f>
        <v>6</v>
      </c>
      <c r="FG13" s="22">
        <f>1+2+0+0+1+0+0+0+2+0</f>
        <v>6</v>
      </c>
      <c r="FH13" s="22">
        <f t="shared" si="68"/>
        <v>12</v>
      </c>
      <c r="FI13" s="22">
        <v>1</v>
      </c>
      <c r="FJ13" s="22">
        <v>0</v>
      </c>
      <c r="FK13" s="22">
        <f t="shared" si="69"/>
        <v>1</v>
      </c>
      <c r="FL13" s="22">
        <f t="shared" si="70"/>
        <v>808</v>
      </c>
      <c r="FM13" s="22">
        <f t="shared" si="81"/>
        <v>846</v>
      </c>
      <c r="FN13" s="22">
        <f t="shared" si="84"/>
        <v>1654</v>
      </c>
    </row>
    <row r="14" spans="1:171" s="2" customFormat="1" ht="30" customHeight="1" x14ac:dyDescent="0.2">
      <c r="A14" s="19">
        <v>7</v>
      </c>
      <c r="B14" s="20" t="s">
        <v>12</v>
      </c>
      <c r="C14" s="21">
        <v>29</v>
      </c>
      <c r="D14" s="21">
        <v>63</v>
      </c>
      <c r="E14" s="21">
        <f t="shared" si="0"/>
        <v>92</v>
      </c>
      <c r="F14" s="21">
        <f>4+7+6+6+4+3+2+5+5</f>
        <v>42</v>
      </c>
      <c r="G14" s="21">
        <f>5+5+6+4+5+6+2+4+2+8</f>
        <v>47</v>
      </c>
      <c r="H14" s="21">
        <f t="shared" si="1"/>
        <v>89</v>
      </c>
      <c r="I14" s="21">
        <f>0+27+5+4+7+7+4+4+8+5</f>
        <v>71</v>
      </c>
      <c r="J14" s="21">
        <f>0+4+3+3+5+8+6+7+9+5</f>
        <v>50</v>
      </c>
      <c r="K14" s="21">
        <f t="shared" si="2"/>
        <v>121</v>
      </c>
      <c r="L14" s="21">
        <f t="shared" si="71"/>
        <v>142</v>
      </c>
      <c r="M14" s="21">
        <f t="shared" si="72"/>
        <v>160</v>
      </c>
      <c r="N14" s="21">
        <f t="shared" si="73"/>
        <v>302</v>
      </c>
      <c r="O14" s="21">
        <f>7+10+8+5+9+5+10+7</f>
        <v>61</v>
      </c>
      <c r="P14" s="21">
        <f>5+10+27+25+20+18+10+20+15</f>
        <v>150</v>
      </c>
      <c r="Q14" s="21">
        <f t="shared" si="3"/>
        <v>211</v>
      </c>
      <c r="R14" s="21">
        <f t="shared" si="4"/>
        <v>203</v>
      </c>
      <c r="S14" s="21">
        <f t="shared" si="4"/>
        <v>310</v>
      </c>
      <c r="T14" s="21">
        <f t="shared" si="5"/>
        <v>513</v>
      </c>
      <c r="U14" s="22">
        <f>8+4+8+11+5+4+5+15</f>
        <v>60</v>
      </c>
      <c r="V14" s="22">
        <f>12+16+10+15+12+7+14+15</f>
        <v>101</v>
      </c>
      <c r="W14" s="22">
        <f t="shared" si="6"/>
        <v>161</v>
      </c>
      <c r="X14" s="22">
        <f t="shared" si="7"/>
        <v>263</v>
      </c>
      <c r="Y14" s="22">
        <f t="shared" si="7"/>
        <v>411</v>
      </c>
      <c r="Z14" s="22">
        <f t="shared" si="8"/>
        <v>674</v>
      </c>
      <c r="AA14" s="22">
        <f>7+4+2+1+2+2+3+3+2+4</f>
        <v>30</v>
      </c>
      <c r="AB14" s="22">
        <f>1+8+5+2+3+3+3+3+3+3</f>
        <v>34</v>
      </c>
      <c r="AC14" s="22">
        <f t="shared" si="74"/>
        <v>64</v>
      </c>
      <c r="AD14" s="23">
        <f t="shared" si="9"/>
        <v>293</v>
      </c>
      <c r="AE14" s="23">
        <f t="shared" si="9"/>
        <v>445</v>
      </c>
      <c r="AF14" s="23">
        <f t="shared" si="82"/>
        <v>738</v>
      </c>
      <c r="AG14" s="22">
        <f>3+3+4+6+5+5+5+8+5+7</f>
        <v>51</v>
      </c>
      <c r="AH14" s="22">
        <f>2+4+5+4+5+5+7+7+7+5</f>
        <v>51</v>
      </c>
      <c r="AI14" s="22">
        <f t="shared" si="10"/>
        <v>102</v>
      </c>
      <c r="AJ14" s="22">
        <f t="shared" si="11"/>
        <v>344</v>
      </c>
      <c r="AK14" s="22">
        <f t="shared" si="11"/>
        <v>496</v>
      </c>
      <c r="AL14" s="22">
        <f t="shared" si="12"/>
        <v>840</v>
      </c>
      <c r="AM14" s="22">
        <f>7+4+2+1+2+2+3+4+3+4</f>
        <v>32</v>
      </c>
      <c r="AN14" s="22">
        <f>5+3+2+4+3+3+4+2+4+3</f>
        <v>33</v>
      </c>
      <c r="AO14" s="22">
        <f t="shared" si="75"/>
        <v>65</v>
      </c>
      <c r="AP14" s="22">
        <f t="shared" si="13"/>
        <v>376</v>
      </c>
      <c r="AQ14" s="22">
        <f t="shared" si="13"/>
        <v>529</v>
      </c>
      <c r="AR14" s="22">
        <f t="shared" si="76"/>
        <v>905</v>
      </c>
      <c r="AS14" s="22">
        <f>0+1+2+2+1+1+1+1</f>
        <v>9</v>
      </c>
      <c r="AT14" s="22">
        <f>4+3+2+2+3+2+3+4+2</f>
        <v>25</v>
      </c>
      <c r="AU14" s="22">
        <f t="shared" si="83"/>
        <v>34</v>
      </c>
      <c r="AV14" s="22">
        <f t="shared" si="77"/>
        <v>385</v>
      </c>
      <c r="AW14" s="22">
        <f t="shared" si="78"/>
        <v>554</v>
      </c>
      <c r="AX14" s="22">
        <f t="shared" si="79"/>
        <v>939</v>
      </c>
      <c r="AY14" s="22">
        <f>2+2+1+1+2+2+1</f>
        <v>11</v>
      </c>
      <c r="AZ14" s="22">
        <f>2+1+1+2+3+1+2</f>
        <v>12</v>
      </c>
      <c r="BA14" s="22">
        <f t="shared" si="14"/>
        <v>23</v>
      </c>
      <c r="BB14" s="22">
        <f t="shared" si="15"/>
        <v>396</v>
      </c>
      <c r="BC14" s="22">
        <f t="shared" si="15"/>
        <v>566</v>
      </c>
      <c r="BD14" s="22">
        <f t="shared" si="16"/>
        <v>962</v>
      </c>
      <c r="BE14" s="22">
        <f>1+1+2+2+2+1+2+1</f>
        <v>12</v>
      </c>
      <c r="BF14" s="22">
        <f>1+1+1+1+1+0+1</f>
        <v>6</v>
      </c>
      <c r="BG14" s="22">
        <f t="shared" si="80"/>
        <v>18</v>
      </c>
      <c r="BH14" s="22">
        <f t="shared" si="17"/>
        <v>408</v>
      </c>
      <c r="BI14" s="22">
        <f t="shared" si="17"/>
        <v>572</v>
      </c>
      <c r="BJ14" s="22">
        <f t="shared" si="18"/>
        <v>980</v>
      </c>
      <c r="BK14" s="22">
        <f>8+7+7+3+8+5+6+7+4+6</f>
        <v>61</v>
      </c>
      <c r="BL14" s="22">
        <f>9+9+8+12+8+10+9+8+11+9</f>
        <v>93</v>
      </c>
      <c r="BM14" s="22">
        <f t="shared" si="19"/>
        <v>154</v>
      </c>
      <c r="BN14" s="22">
        <f t="shared" si="20"/>
        <v>469</v>
      </c>
      <c r="BO14" s="22">
        <f t="shared" si="20"/>
        <v>665</v>
      </c>
      <c r="BP14" s="22">
        <f t="shared" si="21"/>
        <v>1134</v>
      </c>
      <c r="BQ14" s="22">
        <f>5+9+5+7+8+7+5+9+2</f>
        <v>57</v>
      </c>
      <c r="BR14" s="22">
        <f>10+6+10+8+7+8+10+6+13</f>
        <v>78</v>
      </c>
      <c r="BS14" s="22">
        <f t="shared" si="22"/>
        <v>135</v>
      </c>
      <c r="BT14" s="22">
        <f t="shared" si="23"/>
        <v>526</v>
      </c>
      <c r="BU14" s="22">
        <f t="shared" si="23"/>
        <v>743</v>
      </c>
      <c r="BV14" s="22">
        <f t="shared" si="24"/>
        <v>1269</v>
      </c>
      <c r="BW14" s="22">
        <f>4+3+4+6+2+2+1+1+2</f>
        <v>25</v>
      </c>
      <c r="BX14" s="22">
        <f>8+9+8+6+2+2+1+2+1</f>
        <v>39</v>
      </c>
      <c r="BY14" s="22">
        <f t="shared" si="25"/>
        <v>64</v>
      </c>
      <c r="BZ14" s="22">
        <f t="shared" si="26"/>
        <v>551</v>
      </c>
      <c r="CA14" s="22">
        <f t="shared" si="26"/>
        <v>782</v>
      </c>
      <c r="CB14" s="22">
        <f t="shared" si="27"/>
        <v>1333</v>
      </c>
      <c r="CC14" s="22">
        <f>1+1+2+2+1+2+1+1</f>
        <v>11</v>
      </c>
      <c r="CD14" s="22">
        <f>1+1+0</f>
        <v>2</v>
      </c>
      <c r="CE14" s="22">
        <f t="shared" si="28"/>
        <v>13</v>
      </c>
      <c r="CF14" s="22">
        <f t="shared" si="29"/>
        <v>562</v>
      </c>
      <c r="CG14" s="22">
        <f t="shared" si="29"/>
        <v>784</v>
      </c>
      <c r="CH14" s="22">
        <f t="shared" si="30"/>
        <v>1346</v>
      </c>
      <c r="CI14" s="22">
        <f>1+1+1+1+1+1+1</f>
        <v>7</v>
      </c>
      <c r="CJ14" s="22">
        <f>0+1+1</f>
        <v>2</v>
      </c>
      <c r="CK14" s="22">
        <f t="shared" si="31"/>
        <v>9</v>
      </c>
      <c r="CL14" s="22">
        <f t="shared" si="32"/>
        <v>569</v>
      </c>
      <c r="CM14" s="22">
        <f t="shared" si="32"/>
        <v>786</v>
      </c>
      <c r="CN14" s="22">
        <f t="shared" si="33"/>
        <v>1355</v>
      </c>
      <c r="CO14" s="22">
        <f>0+1+1+1+1+0</f>
        <v>4</v>
      </c>
      <c r="CP14" s="22">
        <f>1+1+1+1+1+1</f>
        <v>6</v>
      </c>
      <c r="CQ14" s="22">
        <f t="shared" si="34"/>
        <v>10</v>
      </c>
      <c r="CR14" s="22">
        <f t="shared" si="35"/>
        <v>573</v>
      </c>
      <c r="CS14" s="22">
        <f t="shared" si="35"/>
        <v>792</v>
      </c>
      <c r="CT14" s="22">
        <f t="shared" si="36"/>
        <v>1365</v>
      </c>
      <c r="CU14" s="22">
        <f>1+1+1+1+0+1+1</f>
        <v>6</v>
      </c>
      <c r="CV14" s="22">
        <f>0+0+1+1+1+0+1</f>
        <v>4</v>
      </c>
      <c r="CW14" s="22">
        <f t="shared" si="37"/>
        <v>10</v>
      </c>
      <c r="CX14" s="22">
        <f t="shared" si="38"/>
        <v>579</v>
      </c>
      <c r="CY14" s="22">
        <f t="shared" si="38"/>
        <v>796</v>
      </c>
      <c r="CZ14" s="22">
        <f t="shared" si="39"/>
        <v>1375</v>
      </c>
      <c r="DA14" s="22">
        <f>0+1+1+1</f>
        <v>3</v>
      </c>
      <c r="DB14" s="22">
        <f>1+1+1+1+1+1</f>
        <v>6</v>
      </c>
      <c r="DC14" s="22">
        <f t="shared" si="40"/>
        <v>9</v>
      </c>
      <c r="DD14" s="22">
        <f t="shared" si="41"/>
        <v>582</v>
      </c>
      <c r="DE14" s="22">
        <f t="shared" si="41"/>
        <v>802</v>
      </c>
      <c r="DF14" s="22">
        <f t="shared" si="42"/>
        <v>1384</v>
      </c>
      <c r="DG14" s="22">
        <f>1+1+1+1+1</f>
        <v>5</v>
      </c>
      <c r="DH14" s="22">
        <f>0+1+1+1+1+1</f>
        <v>5</v>
      </c>
      <c r="DI14" s="22">
        <f t="shared" si="43"/>
        <v>10</v>
      </c>
      <c r="DJ14" s="23">
        <f t="shared" si="44"/>
        <v>587</v>
      </c>
      <c r="DK14" s="23">
        <f t="shared" si="44"/>
        <v>807</v>
      </c>
      <c r="DL14" s="23">
        <f t="shared" si="45"/>
        <v>1394</v>
      </c>
      <c r="DM14" s="22">
        <f>1+1+0+0+0+0+1+1+0+0</f>
        <v>4</v>
      </c>
      <c r="DN14" s="22">
        <f>0+0+1+1+1+1+0+0+1+1</f>
        <v>6</v>
      </c>
      <c r="DO14" s="22">
        <f t="shared" si="46"/>
        <v>10</v>
      </c>
      <c r="DP14" s="22">
        <f t="shared" si="47"/>
        <v>591</v>
      </c>
      <c r="DQ14" s="22">
        <f t="shared" si="47"/>
        <v>813</v>
      </c>
      <c r="DR14" s="22">
        <f t="shared" si="48"/>
        <v>1404</v>
      </c>
      <c r="DS14" s="22">
        <f>0+1+1+1+0+0+1</f>
        <v>4</v>
      </c>
      <c r="DT14" s="22">
        <f>1+0+0+0+1+1+0</f>
        <v>3</v>
      </c>
      <c r="DU14" s="22">
        <f t="shared" si="49"/>
        <v>7</v>
      </c>
      <c r="DV14" s="22">
        <f t="shared" si="50"/>
        <v>595</v>
      </c>
      <c r="DW14" s="22">
        <f t="shared" si="50"/>
        <v>816</v>
      </c>
      <c r="DX14" s="22">
        <f t="shared" si="51"/>
        <v>1411</v>
      </c>
      <c r="DY14" s="22">
        <f>1+0+0+0+1+1+1+0+0</f>
        <v>4</v>
      </c>
      <c r="DZ14" s="22">
        <f>0+1+1+1+0+0+0+1+1</f>
        <v>5</v>
      </c>
      <c r="EA14" s="22">
        <f t="shared" si="52"/>
        <v>9</v>
      </c>
      <c r="EB14" s="22">
        <f t="shared" si="53"/>
        <v>599</v>
      </c>
      <c r="EC14" s="22">
        <f t="shared" si="53"/>
        <v>821</v>
      </c>
      <c r="ED14" s="22">
        <f t="shared" si="54"/>
        <v>1420</v>
      </c>
      <c r="EE14" s="22">
        <f>0+0+0+0+1+1+0+0+0+0</f>
        <v>2</v>
      </c>
      <c r="EF14" s="22">
        <f>1+1+1+1+0+0+1+1+1+1</f>
        <v>8</v>
      </c>
      <c r="EG14" s="22">
        <f t="shared" si="55"/>
        <v>10</v>
      </c>
      <c r="EH14" s="22">
        <f t="shared" si="56"/>
        <v>601</v>
      </c>
      <c r="EI14" s="22">
        <f t="shared" si="56"/>
        <v>829</v>
      </c>
      <c r="EJ14" s="22">
        <f t="shared" si="57"/>
        <v>1430</v>
      </c>
      <c r="EK14" s="22">
        <f>0+1+1+1+0+0+0+0+0</f>
        <v>3</v>
      </c>
      <c r="EL14" s="22">
        <f>1+0+0+0+1+1+1+1+1</f>
        <v>6</v>
      </c>
      <c r="EM14" s="22">
        <f t="shared" si="58"/>
        <v>9</v>
      </c>
      <c r="EN14" s="22">
        <f t="shared" si="59"/>
        <v>604</v>
      </c>
      <c r="EO14" s="22">
        <f t="shared" si="59"/>
        <v>835</v>
      </c>
      <c r="EP14" s="22">
        <f t="shared" si="60"/>
        <v>1439</v>
      </c>
      <c r="EQ14" s="22">
        <f>1+1+1+1+0+0+1</f>
        <v>5</v>
      </c>
      <c r="ER14" s="22">
        <f>0+0+0+0+1+1+1+1+0</f>
        <v>4</v>
      </c>
      <c r="ES14" s="22">
        <f t="shared" si="61"/>
        <v>9</v>
      </c>
      <c r="ET14" s="22">
        <f t="shared" si="62"/>
        <v>609</v>
      </c>
      <c r="EU14" s="22">
        <f t="shared" si="62"/>
        <v>839</v>
      </c>
      <c r="EV14" s="22">
        <f t="shared" si="63"/>
        <v>1448</v>
      </c>
      <c r="EW14" s="22">
        <f>1+1+0+0+0+0+0+0+1+1</f>
        <v>4</v>
      </c>
      <c r="EX14" s="22">
        <f>0+0+1+1+1+1+1+1+0+0</f>
        <v>6</v>
      </c>
      <c r="EY14" s="22">
        <f t="shared" si="64"/>
        <v>10</v>
      </c>
      <c r="EZ14" s="22">
        <f t="shared" si="65"/>
        <v>613</v>
      </c>
      <c r="FA14" s="22">
        <f t="shared" si="65"/>
        <v>845</v>
      </c>
      <c r="FB14" s="22">
        <f t="shared" si="66"/>
        <v>1458</v>
      </c>
      <c r="FC14" s="22">
        <f>1+1+1+0+0+0+0+0+1+1</f>
        <v>5</v>
      </c>
      <c r="FD14" s="22">
        <f>0+0+0+1+1+1+1+1+0+0</f>
        <v>5</v>
      </c>
      <c r="FE14" s="22">
        <f t="shared" si="67"/>
        <v>10</v>
      </c>
      <c r="FF14" s="22">
        <f>1+1+1+0+0+0+0+1+1+0</f>
        <v>5</v>
      </c>
      <c r="FG14" s="22">
        <f>0+0+0+1+1+1+1+0+0+0</f>
        <v>4</v>
      </c>
      <c r="FH14" s="22">
        <f t="shared" si="68"/>
        <v>9</v>
      </c>
      <c r="FI14" s="22">
        <v>1</v>
      </c>
      <c r="FJ14" s="22">
        <v>0</v>
      </c>
      <c r="FK14" s="22">
        <f t="shared" si="69"/>
        <v>1</v>
      </c>
      <c r="FL14" s="22">
        <f t="shared" si="70"/>
        <v>624</v>
      </c>
      <c r="FM14" s="22">
        <f t="shared" si="81"/>
        <v>854</v>
      </c>
      <c r="FN14" s="22">
        <f t="shared" si="84"/>
        <v>1478</v>
      </c>
    </row>
    <row r="15" spans="1:171" s="2" customFormat="1" ht="30" customHeight="1" x14ac:dyDescent="0.2">
      <c r="A15" s="27">
        <v>8</v>
      </c>
      <c r="B15" s="20" t="s">
        <v>13</v>
      </c>
      <c r="C15" s="21">
        <v>9</v>
      </c>
      <c r="D15" s="21">
        <v>2</v>
      </c>
      <c r="E15" s="21">
        <f t="shared" si="0"/>
        <v>11</v>
      </c>
      <c r="F15" s="21">
        <f>1+3+9+1+8+1+2-1</f>
        <v>24</v>
      </c>
      <c r="G15" s="21">
        <f>8+3+5+4+1+1</f>
        <v>22</v>
      </c>
      <c r="H15" s="21">
        <f t="shared" si="1"/>
        <v>46</v>
      </c>
      <c r="I15" s="21">
        <f>0+18+1+2+4+12+6+3+8+6</f>
        <v>60</v>
      </c>
      <c r="J15" s="21">
        <f>0+11+1+9+1+1+10+7+15+7</f>
        <v>62</v>
      </c>
      <c r="K15" s="21">
        <f t="shared" si="2"/>
        <v>122</v>
      </c>
      <c r="L15" s="21">
        <f t="shared" si="71"/>
        <v>93</v>
      </c>
      <c r="M15" s="21">
        <f t="shared" si="72"/>
        <v>86</v>
      </c>
      <c r="N15" s="21">
        <f t="shared" si="73"/>
        <v>179</v>
      </c>
      <c r="O15" s="21">
        <f>5+2+4+11+1+4+8+9</f>
        <v>44</v>
      </c>
      <c r="P15" s="21">
        <f>4+2+10+9+1+7+7+11+9</f>
        <v>60</v>
      </c>
      <c r="Q15" s="21">
        <f t="shared" si="3"/>
        <v>104</v>
      </c>
      <c r="R15" s="21">
        <f t="shared" si="4"/>
        <v>137</v>
      </c>
      <c r="S15" s="21">
        <f t="shared" si="4"/>
        <v>146</v>
      </c>
      <c r="T15" s="21">
        <f t="shared" si="5"/>
        <v>283</v>
      </c>
      <c r="U15" s="22">
        <f>9+5+4+12+10+9+14+13+4</f>
        <v>80</v>
      </c>
      <c r="V15" s="22">
        <f>20+9+8+11+10+27+15+17+8</f>
        <v>125</v>
      </c>
      <c r="W15" s="22">
        <f t="shared" si="6"/>
        <v>205</v>
      </c>
      <c r="X15" s="22">
        <f t="shared" si="7"/>
        <v>217</v>
      </c>
      <c r="Y15" s="22">
        <f t="shared" si="7"/>
        <v>271</v>
      </c>
      <c r="Z15" s="22">
        <f t="shared" si="8"/>
        <v>488</v>
      </c>
      <c r="AA15" s="22">
        <f>14+5+7+6+7+11+13+0+5+5</f>
        <v>73</v>
      </c>
      <c r="AB15" s="22">
        <f>8+9+8+12+7+10+10+0+11+7</f>
        <v>82</v>
      </c>
      <c r="AC15" s="22">
        <f>AA15+AB15</f>
        <v>155</v>
      </c>
      <c r="AD15" s="23">
        <f t="shared" si="9"/>
        <v>290</v>
      </c>
      <c r="AE15" s="23">
        <f t="shared" si="9"/>
        <v>353</v>
      </c>
      <c r="AF15" s="23">
        <f t="shared" si="82"/>
        <v>643</v>
      </c>
      <c r="AG15" s="22">
        <f>6+10+3+2+2+3+12+13+15+2</f>
        <v>68</v>
      </c>
      <c r="AH15" s="22">
        <f>12+4+10+8+14+7+8+14+15+2</f>
        <v>94</v>
      </c>
      <c r="AI15" s="22">
        <f t="shared" si="10"/>
        <v>162</v>
      </c>
      <c r="AJ15" s="22">
        <f t="shared" si="11"/>
        <v>358</v>
      </c>
      <c r="AK15" s="22">
        <f t="shared" si="11"/>
        <v>447</v>
      </c>
      <c r="AL15" s="22">
        <f t="shared" si="12"/>
        <v>805</v>
      </c>
      <c r="AM15" s="22">
        <f>7+8+2+10+6+6+1+2+2+2</f>
        <v>46</v>
      </c>
      <c r="AN15" s="22">
        <f>9+9+3+17+4+12+6+7+5+8</f>
        <v>80</v>
      </c>
      <c r="AO15" s="22">
        <f t="shared" si="75"/>
        <v>126</v>
      </c>
      <c r="AP15" s="22">
        <f t="shared" si="13"/>
        <v>404</v>
      </c>
      <c r="AQ15" s="22">
        <f t="shared" si="13"/>
        <v>527</v>
      </c>
      <c r="AR15" s="22">
        <f t="shared" si="76"/>
        <v>931</v>
      </c>
      <c r="AS15" s="22">
        <f>1+0+1+1+1+1</f>
        <v>5</v>
      </c>
      <c r="AT15" s="22">
        <f>4+5+1+2+1</f>
        <v>13</v>
      </c>
      <c r="AU15" s="22">
        <f t="shared" si="83"/>
        <v>18</v>
      </c>
      <c r="AV15" s="22">
        <f t="shared" si="77"/>
        <v>409</v>
      </c>
      <c r="AW15" s="22">
        <f t="shared" si="78"/>
        <v>540</v>
      </c>
      <c r="AX15" s="22">
        <f t="shared" si="79"/>
        <v>949</v>
      </c>
      <c r="AY15" s="22">
        <f>1+0+1</f>
        <v>2</v>
      </c>
      <c r="AZ15" s="22">
        <f>1+1+1+1+1+0+0</f>
        <v>5</v>
      </c>
      <c r="BA15" s="22">
        <f t="shared" si="14"/>
        <v>7</v>
      </c>
      <c r="BB15" s="22">
        <f t="shared" si="15"/>
        <v>411</v>
      </c>
      <c r="BC15" s="22">
        <f t="shared" si="15"/>
        <v>545</v>
      </c>
      <c r="BD15" s="22">
        <f t="shared" si="16"/>
        <v>956</v>
      </c>
      <c r="BE15" s="22">
        <f>1+1+1+0+0+1</f>
        <v>4</v>
      </c>
      <c r="BF15" s="22">
        <f>0+1+1+0+1</f>
        <v>3</v>
      </c>
      <c r="BG15" s="22">
        <f t="shared" si="80"/>
        <v>7</v>
      </c>
      <c r="BH15" s="22">
        <f t="shared" si="17"/>
        <v>415</v>
      </c>
      <c r="BI15" s="22">
        <f t="shared" si="17"/>
        <v>548</v>
      </c>
      <c r="BJ15" s="22">
        <f t="shared" si="18"/>
        <v>963</v>
      </c>
      <c r="BK15" s="22">
        <f>0+1+1+1+1+1+1+1</f>
        <v>7</v>
      </c>
      <c r="BL15" s="22">
        <f>0+1+1+1+1+1+1</f>
        <v>6</v>
      </c>
      <c r="BM15" s="22">
        <f t="shared" si="19"/>
        <v>13</v>
      </c>
      <c r="BN15" s="22">
        <f t="shared" si="20"/>
        <v>422</v>
      </c>
      <c r="BO15" s="22">
        <f t="shared" si="20"/>
        <v>554</v>
      </c>
      <c r="BP15" s="22">
        <f t="shared" si="21"/>
        <v>976</v>
      </c>
      <c r="BQ15" s="22">
        <f>1+1+4+5+4+3</f>
        <v>18</v>
      </c>
      <c r="BR15" s="22">
        <f>0+1+3+3+2+2</f>
        <v>11</v>
      </c>
      <c r="BS15" s="22">
        <f t="shared" si="22"/>
        <v>29</v>
      </c>
      <c r="BT15" s="22">
        <f t="shared" si="23"/>
        <v>440</v>
      </c>
      <c r="BU15" s="22">
        <f t="shared" si="23"/>
        <v>565</v>
      </c>
      <c r="BV15" s="22">
        <f t="shared" si="24"/>
        <v>1005</v>
      </c>
      <c r="BW15" s="22">
        <f>2+2+2+2+0+2+0+3</f>
        <v>13</v>
      </c>
      <c r="BX15" s="22">
        <f>2+2+2+2+3+2+2+1</f>
        <v>16</v>
      </c>
      <c r="BY15" s="22">
        <f t="shared" si="25"/>
        <v>29</v>
      </c>
      <c r="BZ15" s="22">
        <f t="shared" si="26"/>
        <v>453</v>
      </c>
      <c r="CA15" s="22">
        <f t="shared" si="26"/>
        <v>581</v>
      </c>
      <c r="CB15" s="22">
        <f t="shared" si="27"/>
        <v>1034</v>
      </c>
      <c r="CC15" s="22">
        <f>3+3+3+3+3+1</f>
        <v>16</v>
      </c>
      <c r="CD15" s="22">
        <f>2+0+3+5+1+4+2+2</f>
        <v>19</v>
      </c>
      <c r="CE15" s="22">
        <f t="shared" si="28"/>
        <v>35</v>
      </c>
      <c r="CF15" s="22">
        <f t="shared" si="29"/>
        <v>469</v>
      </c>
      <c r="CG15" s="22">
        <f t="shared" si="29"/>
        <v>600</v>
      </c>
      <c r="CH15" s="22">
        <f t="shared" si="30"/>
        <v>1069</v>
      </c>
      <c r="CI15" s="22">
        <f>0+2+2+1+1+1+1</f>
        <v>8</v>
      </c>
      <c r="CJ15" s="22">
        <f>2+1+2+3+1+1+2+1</f>
        <v>13</v>
      </c>
      <c r="CK15" s="22">
        <f t="shared" si="31"/>
        <v>21</v>
      </c>
      <c r="CL15" s="22">
        <f t="shared" si="32"/>
        <v>477</v>
      </c>
      <c r="CM15" s="22">
        <f t="shared" si="32"/>
        <v>613</v>
      </c>
      <c r="CN15" s="22">
        <f t="shared" si="33"/>
        <v>1090</v>
      </c>
      <c r="CO15" s="22">
        <f>1+1+1+2+0</f>
        <v>5</v>
      </c>
      <c r="CP15" s="22">
        <f>1+1+3+2+2+1</f>
        <v>10</v>
      </c>
      <c r="CQ15" s="22">
        <f t="shared" si="34"/>
        <v>15</v>
      </c>
      <c r="CR15" s="22">
        <f t="shared" si="35"/>
        <v>482</v>
      </c>
      <c r="CS15" s="22">
        <f t="shared" si="35"/>
        <v>623</v>
      </c>
      <c r="CT15" s="22">
        <f t="shared" si="36"/>
        <v>1105</v>
      </c>
      <c r="CU15" s="22">
        <f>0+1+2+1+2+1+1</f>
        <v>8</v>
      </c>
      <c r="CV15" s="22">
        <f>2+2+3+3+1+1+0+2+1+1</f>
        <v>16</v>
      </c>
      <c r="CW15" s="22">
        <f t="shared" si="37"/>
        <v>24</v>
      </c>
      <c r="CX15" s="22">
        <f t="shared" si="38"/>
        <v>490</v>
      </c>
      <c r="CY15" s="22">
        <f t="shared" si="38"/>
        <v>639</v>
      </c>
      <c r="CZ15" s="22">
        <f t="shared" si="39"/>
        <v>1129</v>
      </c>
      <c r="DA15" s="22">
        <f>1+2+3+2+3+3</f>
        <v>14</v>
      </c>
      <c r="DB15" s="22">
        <f>1+1+1+1</f>
        <v>4</v>
      </c>
      <c r="DC15" s="22">
        <f t="shared" si="40"/>
        <v>18</v>
      </c>
      <c r="DD15" s="22">
        <f t="shared" si="41"/>
        <v>504</v>
      </c>
      <c r="DE15" s="22">
        <f t="shared" si="41"/>
        <v>643</v>
      </c>
      <c r="DF15" s="22">
        <f t="shared" si="42"/>
        <v>1147</v>
      </c>
      <c r="DG15" s="22">
        <f>3+2+1+2+2+1+2+2</f>
        <v>15</v>
      </c>
      <c r="DH15" s="22">
        <f>1+1+2+1</f>
        <v>5</v>
      </c>
      <c r="DI15" s="22">
        <f t="shared" si="43"/>
        <v>20</v>
      </c>
      <c r="DJ15" s="23">
        <f t="shared" si="44"/>
        <v>519</v>
      </c>
      <c r="DK15" s="23">
        <f t="shared" si="44"/>
        <v>648</v>
      </c>
      <c r="DL15" s="23">
        <f t="shared" si="45"/>
        <v>1167</v>
      </c>
      <c r="DM15" s="22">
        <f>0+1+1+0+1+1+1+0+1+1</f>
        <v>7</v>
      </c>
      <c r="DN15" s="22">
        <f>0+1+0+1+1+1+1+0+0+0</f>
        <v>5</v>
      </c>
      <c r="DO15" s="22">
        <f t="shared" si="46"/>
        <v>12</v>
      </c>
      <c r="DP15" s="22">
        <f t="shared" si="47"/>
        <v>526</v>
      </c>
      <c r="DQ15" s="22">
        <f t="shared" si="47"/>
        <v>653</v>
      </c>
      <c r="DR15" s="22">
        <f t="shared" si="48"/>
        <v>1179</v>
      </c>
      <c r="DS15" s="22">
        <f>0+0+2+0+2+1+0</f>
        <v>5</v>
      </c>
      <c r="DT15" s="22">
        <f>0+0+1+0+0+1+0</f>
        <v>2</v>
      </c>
      <c r="DU15" s="22">
        <f t="shared" si="49"/>
        <v>7</v>
      </c>
      <c r="DV15" s="22">
        <f t="shared" si="50"/>
        <v>531</v>
      </c>
      <c r="DW15" s="22">
        <f t="shared" si="50"/>
        <v>655</v>
      </c>
      <c r="DX15" s="22">
        <f t="shared" si="51"/>
        <v>1186</v>
      </c>
      <c r="DY15" s="22">
        <f>2+0+1+0+2+0+0+1+2</f>
        <v>8</v>
      </c>
      <c r="DZ15" s="22">
        <f>0+0+0+0+0+1+0+0+0</f>
        <v>1</v>
      </c>
      <c r="EA15" s="22">
        <f t="shared" si="52"/>
        <v>9</v>
      </c>
      <c r="EB15" s="22">
        <f t="shared" si="53"/>
        <v>539</v>
      </c>
      <c r="EC15" s="22">
        <f t="shared" si="53"/>
        <v>656</v>
      </c>
      <c r="ED15" s="22">
        <f t="shared" si="54"/>
        <v>1195</v>
      </c>
      <c r="EE15" s="22">
        <f>2+1+0+1+0+1+0+0+0+0</f>
        <v>5</v>
      </c>
      <c r="EF15" s="22">
        <f>1+0+0+1+0+1+1+2+0+1</f>
        <v>7</v>
      </c>
      <c r="EG15" s="22">
        <f t="shared" si="55"/>
        <v>12</v>
      </c>
      <c r="EH15" s="22">
        <f t="shared" si="56"/>
        <v>544</v>
      </c>
      <c r="EI15" s="22">
        <f t="shared" si="56"/>
        <v>663</v>
      </c>
      <c r="EJ15" s="22">
        <f t="shared" si="57"/>
        <v>1207</v>
      </c>
      <c r="EK15" s="22">
        <f>0+2+0+0+0+0+3+0+1</f>
        <v>6</v>
      </c>
      <c r="EL15" s="22">
        <f>2+1+0+0+0+0+1+1+1</f>
        <v>6</v>
      </c>
      <c r="EM15" s="22">
        <f t="shared" si="58"/>
        <v>12</v>
      </c>
      <c r="EN15" s="22">
        <f t="shared" si="59"/>
        <v>550</v>
      </c>
      <c r="EO15" s="22">
        <f t="shared" si="59"/>
        <v>669</v>
      </c>
      <c r="EP15" s="22">
        <f t="shared" si="60"/>
        <v>1219</v>
      </c>
      <c r="EQ15" s="22">
        <f>1+0+0+0+1+0+1</f>
        <v>3</v>
      </c>
      <c r="ER15" s="22">
        <f>1+1+0+0+0+0+1+1</f>
        <v>4</v>
      </c>
      <c r="ES15" s="22">
        <f>EQ15+ER15</f>
        <v>7</v>
      </c>
      <c r="ET15" s="22">
        <f t="shared" si="62"/>
        <v>553</v>
      </c>
      <c r="EU15" s="22">
        <f t="shared" si="62"/>
        <v>673</v>
      </c>
      <c r="EV15" s="22">
        <f t="shared" si="63"/>
        <v>1226</v>
      </c>
      <c r="EW15" s="22">
        <f>1+0+0+0+0+0+1+0+0+1</f>
        <v>3</v>
      </c>
      <c r="EX15" s="22">
        <f>0+0+0+0+0+0+1+0+0+1</f>
        <v>2</v>
      </c>
      <c r="EY15" s="22">
        <f t="shared" si="64"/>
        <v>5</v>
      </c>
      <c r="EZ15" s="22">
        <f t="shared" si="65"/>
        <v>556</v>
      </c>
      <c r="FA15" s="22">
        <f t="shared" si="65"/>
        <v>675</v>
      </c>
      <c r="FB15" s="22">
        <f t="shared" si="66"/>
        <v>1231</v>
      </c>
      <c r="FC15" s="22">
        <f>1+0+0+2+1+1+0+1+0+0</f>
        <v>6</v>
      </c>
      <c r="FD15" s="22">
        <f>1+2+0+1+0+0+0+1+1+2</f>
        <v>8</v>
      </c>
      <c r="FE15" s="22">
        <f t="shared" si="67"/>
        <v>14</v>
      </c>
      <c r="FF15" s="22">
        <f>0+1+1+0+0+0+2+1+0+0</f>
        <v>5</v>
      </c>
      <c r="FG15" s="22">
        <f>0+0+1+1+0+0+0+0+0+0</f>
        <v>2</v>
      </c>
      <c r="FH15" s="22">
        <f t="shared" si="68"/>
        <v>7</v>
      </c>
      <c r="FI15" s="22">
        <v>1</v>
      </c>
      <c r="FJ15" s="22">
        <v>0</v>
      </c>
      <c r="FK15" s="22">
        <f t="shared" si="69"/>
        <v>1</v>
      </c>
      <c r="FL15" s="22">
        <f t="shared" si="70"/>
        <v>568</v>
      </c>
      <c r="FM15" s="22">
        <f t="shared" si="81"/>
        <v>685</v>
      </c>
      <c r="FN15" s="22">
        <f t="shared" si="84"/>
        <v>1253</v>
      </c>
    </row>
    <row r="16" spans="1:171" ht="33.75" customHeight="1" x14ac:dyDescent="0.35">
      <c r="A16" s="71" t="s">
        <v>0</v>
      </c>
      <c r="B16" s="72"/>
      <c r="C16" s="19">
        <f>C8+C9+C10+C11+C12+C13+C14+C15</f>
        <v>116</v>
      </c>
      <c r="D16" s="19">
        <f>D8+D9+D10+D11+D12+D13+D14+D15</f>
        <v>127</v>
      </c>
      <c r="E16" s="19">
        <f t="shared" si="0"/>
        <v>243</v>
      </c>
      <c r="F16" s="19">
        <f>F8+F9+F10+F11+F12+F13+F14+F15</f>
        <v>236</v>
      </c>
      <c r="G16" s="19">
        <f>G8+G9+G10+G11+G12+G13+G14+G15</f>
        <v>254</v>
      </c>
      <c r="H16" s="19">
        <f t="shared" si="1"/>
        <v>490</v>
      </c>
      <c r="I16" s="19">
        <f>SUM(I8:I15)</f>
        <v>449</v>
      </c>
      <c r="J16" s="19">
        <f>SUM(J8:J15)</f>
        <v>445</v>
      </c>
      <c r="K16" s="19">
        <f t="shared" si="2"/>
        <v>894</v>
      </c>
      <c r="L16" s="19">
        <f t="shared" si="71"/>
        <v>801</v>
      </c>
      <c r="M16" s="19">
        <f t="shared" si="72"/>
        <v>826</v>
      </c>
      <c r="N16" s="28">
        <f>E16+H16+K16</f>
        <v>1627</v>
      </c>
      <c r="O16" s="19">
        <f>SUM(O8:O15)</f>
        <v>453</v>
      </c>
      <c r="P16" s="19">
        <f>SUM(P8:P15)</f>
        <v>651</v>
      </c>
      <c r="Q16" s="19">
        <f t="shared" si="3"/>
        <v>1104</v>
      </c>
      <c r="R16" s="19">
        <f>SUM(R8:R15)</f>
        <v>1254</v>
      </c>
      <c r="S16" s="19">
        <f>SUM(S8:S15)</f>
        <v>1477</v>
      </c>
      <c r="T16" s="19">
        <f t="shared" si="5"/>
        <v>2731</v>
      </c>
      <c r="U16" s="19">
        <f>SUM(U8:U15)</f>
        <v>647</v>
      </c>
      <c r="V16" s="19">
        <f>SUM(V8:V15)</f>
        <v>775</v>
      </c>
      <c r="W16" s="19">
        <f t="shared" si="6"/>
        <v>1422</v>
      </c>
      <c r="X16" s="19">
        <f>SUM(X8:X15)</f>
        <v>1901</v>
      </c>
      <c r="Y16" s="19">
        <f>SUM(Y8:Y15)</f>
        <v>2252</v>
      </c>
      <c r="Z16" s="19">
        <f t="shared" si="8"/>
        <v>4153</v>
      </c>
      <c r="AA16" s="19">
        <f t="shared" ref="AA16:AI16" si="85">SUM(AA8:AA15)</f>
        <v>500</v>
      </c>
      <c r="AB16" s="19">
        <f t="shared" si="85"/>
        <v>599</v>
      </c>
      <c r="AC16" s="27">
        <f t="shared" si="85"/>
        <v>1099</v>
      </c>
      <c r="AD16" s="27">
        <f>SUM(AD8:AD15)</f>
        <v>2401</v>
      </c>
      <c r="AE16" s="27">
        <f>SUM(AE8:AE15)</f>
        <v>2851</v>
      </c>
      <c r="AF16" s="27">
        <f>SUM(AF8:AF15)</f>
        <v>5252</v>
      </c>
      <c r="AG16" s="27">
        <f t="shared" si="85"/>
        <v>553</v>
      </c>
      <c r="AH16" s="27">
        <f t="shared" si="85"/>
        <v>571</v>
      </c>
      <c r="AI16" s="27">
        <f t="shared" si="85"/>
        <v>1124</v>
      </c>
      <c r="AJ16" s="27">
        <f>SUM(AJ8:AJ15)</f>
        <v>2954</v>
      </c>
      <c r="AK16" s="27">
        <f>SUM(AK8:AK15)</f>
        <v>3422</v>
      </c>
      <c r="AL16" s="27">
        <f t="shared" si="12"/>
        <v>6376</v>
      </c>
      <c r="AM16" s="27">
        <f>SUM(AM8:AM15)</f>
        <v>319</v>
      </c>
      <c r="AN16" s="27">
        <f>SUM(AN8:AN15)</f>
        <v>474</v>
      </c>
      <c r="AO16" s="27">
        <f>SUM(AO8:AO15)</f>
        <v>793</v>
      </c>
      <c r="AP16" s="27">
        <f>SUM(AP8:AP15)</f>
        <v>3273</v>
      </c>
      <c r="AQ16" s="27">
        <f>SUM(AQ8:AQ15)</f>
        <v>3896</v>
      </c>
      <c r="AR16" s="27">
        <f t="shared" si="76"/>
        <v>7169</v>
      </c>
      <c r="AS16" s="27">
        <f>SUM(AS8:AS15)</f>
        <v>150</v>
      </c>
      <c r="AT16" s="27">
        <f>SUM(AT8:AT15)</f>
        <v>216</v>
      </c>
      <c r="AU16" s="27">
        <f>SUM(AU8:AU15)</f>
        <v>366</v>
      </c>
      <c r="AV16" s="27">
        <f>SUM(AV8:AV15)</f>
        <v>3423</v>
      </c>
      <c r="AW16" s="27">
        <f>SUM(AW8:AW15)</f>
        <v>4112</v>
      </c>
      <c r="AX16" s="27">
        <f t="shared" si="79"/>
        <v>7535</v>
      </c>
      <c r="AY16" s="27">
        <f>SUM(AY8:AY15)</f>
        <v>93</v>
      </c>
      <c r="AZ16" s="27">
        <f>SUM(AZ8:AZ15)</f>
        <v>119</v>
      </c>
      <c r="BA16" s="27">
        <f>SUM(BA8:BA15)</f>
        <v>212</v>
      </c>
      <c r="BB16" s="28">
        <f>SUM(BB8:BB15)</f>
        <v>3516</v>
      </c>
      <c r="BC16" s="28">
        <f>SUM(BC8:BC15)</f>
        <v>4231</v>
      </c>
      <c r="BD16" s="28">
        <f t="shared" si="16"/>
        <v>7747</v>
      </c>
      <c r="BE16" s="19">
        <f t="shared" ref="BE16:BM16" si="86">SUM(BE8:BE15)</f>
        <v>84</v>
      </c>
      <c r="BF16" s="19">
        <f t="shared" si="86"/>
        <v>79</v>
      </c>
      <c r="BG16" s="19">
        <f t="shared" si="86"/>
        <v>163</v>
      </c>
      <c r="BH16" s="19">
        <f>SUM(BH8:BH15)</f>
        <v>3600</v>
      </c>
      <c r="BI16" s="19">
        <f>SUM(BI8:BI15)</f>
        <v>4310</v>
      </c>
      <c r="BJ16" s="19">
        <f>SUM(BJ8:BJ15)</f>
        <v>7910</v>
      </c>
      <c r="BK16" s="19">
        <f t="shared" si="86"/>
        <v>228</v>
      </c>
      <c r="BL16" s="19">
        <f t="shared" si="86"/>
        <v>242</v>
      </c>
      <c r="BM16" s="19">
        <f t="shared" si="86"/>
        <v>470</v>
      </c>
      <c r="BN16" s="29">
        <f>SUM(BN8:BN15)</f>
        <v>3828</v>
      </c>
      <c r="BO16" s="19">
        <f>SUM(BO8:BO15)</f>
        <v>4552</v>
      </c>
      <c r="BP16" s="29">
        <f>SUM(BP8:BP15)</f>
        <v>8380</v>
      </c>
      <c r="BQ16" s="19">
        <f t="shared" ref="BQ16:BY16" si="87">SUM(BQ8:BQ15)</f>
        <v>235</v>
      </c>
      <c r="BR16" s="19">
        <f t="shared" si="87"/>
        <v>253</v>
      </c>
      <c r="BS16" s="19">
        <f t="shared" si="87"/>
        <v>488</v>
      </c>
      <c r="BT16" s="19">
        <f>SUM(BT8:BT15)</f>
        <v>4063</v>
      </c>
      <c r="BU16" s="19">
        <f>SUM(BU8:BU15)</f>
        <v>4805</v>
      </c>
      <c r="BV16" s="19">
        <f>SUM(BV8:BV15)</f>
        <v>8868</v>
      </c>
      <c r="BW16" s="19">
        <f>SUM(BW8:BW15)</f>
        <v>289</v>
      </c>
      <c r="BX16" s="19">
        <f t="shared" si="87"/>
        <v>399</v>
      </c>
      <c r="BY16" s="19">
        <f t="shared" si="87"/>
        <v>688</v>
      </c>
      <c r="BZ16" s="29">
        <f>SUM(BZ8:BZ15)</f>
        <v>4352</v>
      </c>
      <c r="CA16" s="19">
        <f>SUM(CA8:CA15)</f>
        <v>5204</v>
      </c>
      <c r="CB16" s="19">
        <f t="shared" si="27"/>
        <v>9556</v>
      </c>
      <c r="CC16" s="19">
        <f>SUM(CC8:CC15)</f>
        <v>156</v>
      </c>
      <c r="CD16" s="19">
        <f>SUM(CD8:CD15)</f>
        <v>171</v>
      </c>
      <c r="CE16" s="19">
        <f t="shared" ref="CE16:CJ16" si="88">SUM(CE8:CE15)</f>
        <v>327</v>
      </c>
      <c r="CF16" s="29">
        <f t="shared" si="88"/>
        <v>4508</v>
      </c>
      <c r="CG16" s="19">
        <f t="shared" si="88"/>
        <v>5375</v>
      </c>
      <c r="CH16" s="19">
        <f t="shared" si="88"/>
        <v>9883</v>
      </c>
      <c r="CI16" s="19">
        <f t="shared" si="88"/>
        <v>109</v>
      </c>
      <c r="CJ16" s="19">
        <f t="shared" si="88"/>
        <v>97</v>
      </c>
      <c r="CK16" s="19">
        <f>SUM(CK8:CK15)</f>
        <v>206</v>
      </c>
      <c r="CL16" s="29">
        <f>SUM(CL8:CL15)</f>
        <v>4617</v>
      </c>
      <c r="CM16" s="19">
        <f>SUM(CM8:CM15)</f>
        <v>5472</v>
      </c>
      <c r="CN16" s="19">
        <f>SUM(CN8:CN15)</f>
        <v>10089</v>
      </c>
      <c r="CO16" s="19">
        <f t="shared" ref="CO16:CW16" si="89">SUM(CO8:CO15)</f>
        <v>89</v>
      </c>
      <c r="CP16" s="19">
        <f t="shared" si="89"/>
        <v>85</v>
      </c>
      <c r="CQ16" s="19">
        <f t="shared" si="89"/>
        <v>174</v>
      </c>
      <c r="CR16" s="29">
        <f>SUM(CR8:CR15)</f>
        <v>4706</v>
      </c>
      <c r="CS16" s="19">
        <f>SUM(CS8:CS15)</f>
        <v>5557</v>
      </c>
      <c r="CT16" s="19">
        <f>SUM(CT8:CT15)</f>
        <v>10263</v>
      </c>
      <c r="CU16" s="19">
        <f>SUM(CU8:CU15)</f>
        <v>76</v>
      </c>
      <c r="CV16" s="19">
        <f>SUM(CV8:CV15)</f>
        <v>104</v>
      </c>
      <c r="CW16" s="19">
        <f t="shared" si="89"/>
        <v>180</v>
      </c>
      <c r="CX16" s="29">
        <f>SUM(CX8:CX15)</f>
        <v>4782</v>
      </c>
      <c r="CY16" s="19">
        <f>SUM(CY8:CY15)</f>
        <v>5661</v>
      </c>
      <c r="CZ16" s="19">
        <f t="shared" si="39"/>
        <v>10443</v>
      </c>
      <c r="DA16" s="19">
        <f t="shared" ref="DA16:DI16" si="90">SUM(DA8:DA15)</f>
        <v>66</v>
      </c>
      <c r="DB16" s="19">
        <f t="shared" si="90"/>
        <v>49</v>
      </c>
      <c r="DC16" s="19">
        <f t="shared" si="90"/>
        <v>115</v>
      </c>
      <c r="DD16" s="29">
        <f>SUM(DD8:DD15)</f>
        <v>4848</v>
      </c>
      <c r="DE16" s="19">
        <f>SUM(DE8:DE15)</f>
        <v>5710</v>
      </c>
      <c r="DF16" s="19">
        <f>SUM(DF8:DF15)</f>
        <v>10558</v>
      </c>
      <c r="DG16" s="19">
        <f t="shared" si="90"/>
        <v>57</v>
      </c>
      <c r="DH16" s="19">
        <f t="shared" si="90"/>
        <v>55</v>
      </c>
      <c r="DI16" s="19">
        <f t="shared" si="90"/>
        <v>112</v>
      </c>
      <c r="DJ16" s="30">
        <f>SUM(DJ8:DJ15)</f>
        <v>4905</v>
      </c>
      <c r="DK16" s="31">
        <f>SUM(DK8:DK15)</f>
        <v>5765</v>
      </c>
      <c r="DL16" s="31">
        <f t="shared" si="45"/>
        <v>10670</v>
      </c>
      <c r="DM16" s="19">
        <f t="shared" ref="DM16:DU16" si="91">SUM(DM8:DM15)</f>
        <v>61</v>
      </c>
      <c r="DN16" s="19">
        <f t="shared" si="91"/>
        <v>55</v>
      </c>
      <c r="DO16" s="19">
        <f t="shared" si="91"/>
        <v>116</v>
      </c>
      <c r="DP16" s="29">
        <f>SUM(DP8:DP15)</f>
        <v>4966</v>
      </c>
      <c r="DQ16" s="19">
        <f>SUM(DQ8:DQ15)</f>
        <v>5820</v>
      </c>
      <c r="DR16" s="19">
        <f t="shared" si="48"/>
        <v>10786</v>
      </c>
      <c r="DS16" s="19">
        <f t="shared" si="91"/>
        <v>40</v>
      </c>
      <c r="DT16" s="19">
        <f t="shared" si="91"/>
        <v>29</v>
      </c>
      <c r="DU16" s="19">
        <f t="shared" si="91"/>
        <v>69</v>
      </c>
      <c r="DV16" s="29">
        <f>SUM(DV8:DV15)</f>
        <v>5006</v>
      </c>
      <c r="DW16" s="19">
        <f>SUM(DW8:DW15)</f>
        <v>5849</v>
      </c>
      <c r="DX16" s="19">
        <f t="shared" si="51"/>
        <v>10855</v>
      </c>
      <c r="DY16" s="19">
        <f t="shared" ref="DY16:EG16" si="92">SUM(DY8:DY15)</f>
        <v>42</v>
      </c>
      <c r="DZ16" s="19">
        <f t="shared" si="92"/>
        <v>44</v>
      </c>
      <c r="EA16" s="19">
        <f t="shared" si="92"/>
        <v>86</v>
      </c>
      <c r="EB16" s="29">
        <f>SUM(EB8:EB15)</f>
        <v>5048</v>
      </c>
      <c r="EC16" s="19">
        <f>SUM(EC8:EC15)</f>
        <v>5893</v>
      </c>
      <c r="ED16" s="19">
        <f t="shared" si="54"/>
        <v>10941</v>
      </c>
      <c r="EE16" s="19">
        <f t="shared" si="92"/>
        <v>36</v>
      </c>
      <c r="EF16" s="19">
        <f t="shared" si="92"/>
        <v>53</v>
      </c>
      <c r="EG16" s="19">
        <f t="shared" si="92"/>
        <v>89</v>
      </c>
      <c r="EH16" s="29">
        <f>SUM(EH8:EH15)</f>
        <v>5084</v>
      </c>
      <c r="EI16" s="19">
        <f>SUM(EI8:EI15)</f>
        <v>5946</v>
      </c>
      <c r="EJ16" s="19">
        <f t="shared" si="57"/>
        <v>11030</v>
      </c>
      <c r="EK16" s="19">
        <f t="shared" ref="EK16:ES16" si="93">SUM(EK8:EK15)</f>
        <v>36</v>
      </c>
      <c r="EL16" s="19">
        <f t="shared" si="93"/>
        <v>55</v>
      </c>
      <c r="EM16" s="19">
        <f t="shared" si="93"/>
        <v>91</v>
      </c>
      <c r="EN16" s="29">
        <f>SUM(EN8:EN15)</f>
        <v>5120</v>
      </c>
      <c r="EO16" s="19">
        <f>SUM(EO8:EO15)</f>
        <v>6001</v>
      </c>
      <c r="EP16" s="19">
        <f t="shared" si="60"/>
        <v>11121</v>
      </c>
      <c r="EQ16" s="19">
        <f t="shared" si="93"/>
        <v>27</v>
      </c>
      <c r="ER16" s="19">
        <f t="shared" si="93"/>
        <v>43</v>
      </c>
      <c r="ES16" s="19">
        <f t="shared" si="93"/>
        <v>70</v>
      </c>
      <c r="ET16" s="29">
        <f>SUM(ET8:ET15)</f>
        <v>5147</v>
      </c>
      <c r="EU16" s="19">
        <f>SUM(EU8:EU15)</f>
        <v>6044</v>
      </c>
      <c r="EV16" s="29">
        <f t="shared" si="63"/>
        <v>11191</v>
      </c>
      <c r="EW16" s="19">
        <f t="shared" ref="EW16:FE16" si="94">SUM(EW8:EW15)</f>
        <v>33</v>
      </c>
      <c r="EX16" s="19">
        <f t="shared" si="94"/>
        <v>39</v>
      </c>
      <c r="EY16" s="19">
        <f t="shared" si="94"/>
        <v>72</v>
      </c>
      <c r="EZ16" s="29">
        <f>SUM(EZ8:EZ15)</f>
        <v>5180</v>
      </c>
      <c r="FA16" s="19">
        <f>SUM(FA8:FA15)</f>
        <v>6083</v>
      </c>
      <c r="FB16" s="19">
        <f t="shared" si="66"/>
        <v>11263</v>
      </c>
      <c r="FC16" s="19">
        <f t="shared" si="94"/>
        <v>30</v>
      </c>
      <c r="FD16" s="19">
        <f t="shared" si="94"/>
        <v>40</v>
      </c>
      <c r="FE16" s="19">
        <f t="shared" si="94"/>
        <v>70</v>
      </c>
      <c r="FF16" s="19">
        <f t="shared" ref="FF16:FK16" si="95">SUM(FF8:FF15)</f>
        <v>38</v>
      </c>
      <c r="FG16" s="19">
        <f t="shared" si="95"/>
        <v>27</v>
      </c>
      <c r="FH16" s="19">
        <f t="shared" si="95"/>
        <v>65</v>
      </c>
      <c r="FI16" s="19">
        <f t="shared" si="95"/>
        <v>4</v>
      </c>
      <c r="FJ16" s="19">
        <f t="shared" si="95"/>
        <v>4</v>
      </c>
      <c r="FK16" s="19">
        <f t="shared" si="95"/>
        <v>8</v>
      </c>
      <c r="FL16" s="32">
        <f>FL8+FL9+FL10+FL11+FL12+FL13+FL14+FL15</f>
        <v>5252</v>
      </c>
      <c r="FM16" s="32">
        <f>FM8+FM9+FM10+FM11+FM12+FM13+FM14+FM15</f>
        <v>6154</v>
      </c>
      <c r="FN16" s="32">
        <f>FL16+FM16</f>
        <v>11406</v>
      </c>
    </row>
    <row r="17" spans="1:171" x14ac:dyDescent="0.35">
      <c r="A17" s="68" t="s">
        <v>68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70"/>
      <c r="FO17" s="4"/>
    </row>
    <row r="18" spans="1:171" ht="27" customHeight="1" x14ac:dyDescent="0.35">
      <c r="A18" s="65" t="s">
        <v>69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7"/>
    </row>
    <row r="47" spans="4:6" x14ac:dyDescent="0.35">
      <c r="D47" s="1">
        <f>D42+D43+D44+D45+D46+4+4+3+5+3+3+3+4+5+5+5+1+2+5+7+1+5+3+2+3+5+1+4+6</f>
        <v>89</v>
      </c>
      <c r="E47" s="1">
        <f>E42+E43+E44+E45+E46+5+6+4+3+5+7+6+4+7+5+5+9+6+3+8+7+5+4+6+4+3+6+4+4</f>
        <v>126</v>
      </c>
      <c r="F47" s="1">
        <f>D47+E47</f>
        <v>215</v>
      </c>
    </row>
    <row r="48" spans="4:6" x14ac:dyDescent="0.35">
      <c r="D48" s="1">
        <v>1</v>
      </c>
      <c r="E48" s="1">
        <v>5</v>
      </c>
      <c r="F48" s="1">
        <f>D48+E48</f>
        <v>6</v>
      </c>
    </row>
    <row r="49" spans="4:5" x14ac:dyDescent="0.35">
      <c r="D49" s="1">
        <f>D47+D48</f>
        <v>90</v>
      </c>
      <c r="E49" s="1">
        <f>E47+E48</f>
        <v>131</v>
      </c>
    </row>
    <row r="52" spans="4:5" x14ac:dyDescent="0.35">
      <c r="D52" s="1" t="s">
        <v>59</v>
      </c>
    </row>
  </sheetData>
  <mergeCells count="60">
    <mergeCell ref="EZ6:FB6"/>
    <mergeCell ref="FI6:FK6"/>
    <mergeCell ref="A5:FN5"/>
    <mergeCell ref="A6:A7"/>
    <mergeCell ref="B6:B7"/>
    <mergeCell ref="O6:Q6"/>
    <mergeCell ref="FL6:FN6"/>
    <mergeCell ref="U6:W6"/>
    <mergeCell ref="C6:K6"/>
    <mergeCell ref="L6:N6"/>
    <mergeCell ref="AA6:AC6"/>
    <mergeCell ref="R6:T6"/>
    <mergeCell ref="X6:Z6"/>
    <mergeCell ref="AG6:AI6"/>
    <mergeCell ref="BN6:BP6"/>
    <mergeCell ref="DY6:EA6"/>
    <mergeCell ref="AD6:AF6"/>
    <mergeCell ref="FC6:FE6"/>
    <mergeCell ref="A18:FN18"/>
    <mergeCell ref="AJ6:AL6"/>
    <mergeCell ref="A17:FN17"/>
    <mergeCell ref="A16:B16"/>
    <mergeCell ref="AS6:AU6"/>
    <mergeCell ref="BE6:BG6"/>
    <mergeCell ref="AV6:AX6"/>
    <mergeCell ref="BK6:BM6"/>
    <mergeCell ref="BB6:BD6"/>
    <mergeCell ref="BQ6:BS6"/>
    <mergeCell ref="BW6:BY6"/>
    <mergeCell ref="BH6:BJ6"/>
    <mergeCell ref="EK6:EM6"/>
    <mergeCell ref="EE6:EG6"/>
    <mergeCell ref="AP6:AR6"/>
    <mergeCell ref="FF6:FH6"/>
    <mergeCell ref="AM6:AO6"/>
    <mergeCell ref="BT6:BV6"/>
    <mergeCell ref="EH6:EJ6"/>
    <mergeCell ref="AY6:BA6"/>
    <mergeCell ref="CF6:CH6"/>
    <mergeCell ref="CC6:CE6"/>
    <mergeCell ref="DS6:DU6"/>
    <mergeCell ref="CU6:CW6"/>
    <mergeCell ref="DM6:DO6"/>
    <mergeCell ref="DG6:DI6"/>
    <mergeCell ref="DJ6:DL6"/>
    <mergeCell ref="CR6:CT6"/>
    <mergeCell ref="BZ6:CB6"/>
    <mergeCell ref="CI6:CK6"/>
    <mergeCell ref="EW6:EY6"/>
    <mergeCell ref="EQ6:ES6"/>
    <mergeCell ref="EB6:ED6"/>
    <mergeCell ref="DP6:DR6"/>
    <mergeCell ref="DV6:DX6"/>
    <mergeCell ref="CO6:CQ6"/>
    <mergeCell ref="CL6:CN6"/>
    <mergeCell ref="EN6:EP6"/>
    <mergeCell ref="ET6:EV6"/>
    <mergeCell ref="DD6:DF6"/>
    <mergeCell ref="CX6:CZ6"/>
    <mergeCell ref="DA6:DC6"/>
  </mergeCells>
  <printOptions horizontalCentered="1" verticalCentered="1"/>
  <pageMargins left="0.23622047244094491" right="0.23622047244094491" top="0.55118110236220474" bottom="0.35433070866141736" header="0.31496062992125984" footer="0.31496062992125984"/>
  <pageSetup paperSize="9" fitToHeight="0" orientation="landscape" horizontalDpi="200" verticalDpi="200" r:id="rId1"/>
  <colBreaks count="1" manualBreakCount="1">
    <brk id="170" max="1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4+6 รวม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lenovo_6</dc:creator>
  <cp:lastModifiedBy>jass</cp:lastModifiedBy>
  <cp:lastPrinted>2018-07-24T01:47:00Z</cp:lastPrinted>
  <dcterms:created xsi:type="dcterms:W3CDTF">2017-06-16T02:06:10Z</dcterms:created>
  <dcterms:modified xsi:type="dcterms:W3CDTF">2018-07-25T06:41:38Z</dcterms:modified>
</cp:coreProperties>
</file>