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70" windowWidth="20115" windowHeight="6945" firstSheet="1" activeTab="3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1'!$A$1:$I$28</definedName>
    <definedName name="_xlnm.Print_Titles" localSheetId="1">'บัญชี 1'!$5:$5</definedName>
    <definedName name="_xlnm.Print_Titles" localSheetId="2">'บัญชี 2'!$4:$4</definedName>
    <definedName name="_xlnm.Print_Titles" localSheetId="3">'บัญชี 3'!$5:$5</definedName>
    <definedName name="_xlnm.Print_Titles" localSheetId="0">บัญชี1!$4:$4</definedName>
  </definedNames>
  <calcPr calcId="144525"/>
</workbook>
</file>

<file path=xl/calcChain.xml><?xml version="1.0" encoding="utf-8"?>
<calcChain xmlns="http://schemas.openxmlformats.org/spreadsheetml/2006/main">
  <c r="H37" i="2" l="1"/>
  <c r="H31" i="2"/>
  <c r="F24" i="2"/>
  <c r="G24" i="2"/>
  <c r="H24" i="2"/>
  <c r="D24" i="2"/>
  <c r="D8" i="2" l="1"/>
  <c r="H8" i="2" s="1"/>
  <c r="F11" i="3"/>
  <c r="G11" i="3"/>
  <c r="H11" i="3"/>
  <c r="D11" i="3"/>
  <c r="F7" i="4"/>
  <c r="G7" i="4"/>
  <c r="H7" i="4"/>
  <c r="D7" i="4"/>
  <c r="G6" i="2" l="1"/>
  <c r="G18" i="2" l="1"/>
  <c r="H9" i="3" l="1"/>
  <c r="F27" i="2" l="1"/>
  <c r="G27" i="2"/>
  <c r="D27" i="2"/>
  <c r="D13" i="2" l="1"/>
  <c r="D12" i="2"/>
  <c r="D11" i="2"/>
  <c r="D10" i="2"/>
  <c r="D9" i="2"/>
  <c r="H23" i="2"/>
  <c r="H19" i="2" l="1"/>
  <c r="H20" i="2"/>
  <c r="H21" i="2"/>
  <c r="H22" i="2"/>
  <c r="H5" i="3" l="1"/>
  <c r="G14" i="3" s="1"/>
  <c r="F7" i="3"/>
  <c r="G7" i="3"/>
  <c r="D7" i="3"/>
  <c r="H13" i="2"/>
  <c r="H11" i="2" l="1"/>
  <c r="H10" i="2" l="1"/>
  <c r="D6" i="2"/>
  <c r="H9" i="4" l="1"/>
  <c r="H10" i="4"/>
  <c r="K10" i="2" l="1"/>
  <c r="K9" i="2"/>
  <c r="K6" i="2"/>
  <c r="F11" i="4" l="1"/>
  <c r="G11" i="4"/>
  <c r="D11" i="4"/>
  <c r="G12" i="4" l="1"/>
  <c r="H12" i="2"/>
  <c r="H9" i="2"/>
  <c r="F16" i="2" l="1"/>
  <c r="F28" i="2" s="1"/>
  <c r="G16" i="2"/>
  <c r="G28" i="2" s="1"/>
  <c r="H7" i="2"/>
  <c r="H6" i="2"/>
  <c r="D16" i="2" l="1"/>
  <c r="H14" i="2" l="1"/>
  <c r="H15" i="2"/>
  <c r="G14" i="1" l="1"/>
  <c r="D12" i="4" l="1"/>
  <c r="D10" i="3"/>
  <c r="H16" i="2" l="1"/>
  <c r="D28" i="2" l="1"/>
  <c r="H6" i="4"/>
  <c r="H10" i="3"/>
  <c r="H6" i="3"/>
  <c r="H7" i="3" l="1"/>
  <c r="G15" i="3"/>
  <c r="G16" i="3" s="1"/>
  <c r="H11" i="4"/>
  <c r="H12" i="4" l="1"/>
  <c r="H26" i="2"/>
  <c r="H32" i="2" s="1"/>
  <c r="H27" i="2" l="1"/>
  <c r="H33" i="2"/>
  <c r="H28" i="2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<sst xmlns="http://schemas.openxmlformats.org/spreadsheetml/2006/main" count="188" uniqueCount="122">
  <si>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</si>
  <si>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</si>
  <si>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</si>
  <si>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</si>
  <si>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</si>
  <si>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</si>
  <si>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</si>
  <si>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</si>
  <si>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</si>
  <si>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</si>
  <si>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</si>
  <si>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</si>
  <si>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</si>
  <si>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</si>
  <si>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</si>
  <si>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</si>
  <si>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</si>
  <si>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</si>
  <si>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</si>
  <si>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</si>
  <si>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</si>
  <si>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</si>
  <si>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</si>
  <si>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</si>
  <si>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</si>
  <si>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</si>
  <si>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</si>
  <si>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</si>
  <si>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</si>
  <si>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</si>
  <si>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</si>
  <si>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</si>
  <si>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</si>
  <si>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</si>
  <si>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</si>
  <si>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</si>
  <si>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</si>
  <si>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</si>
  <si>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</si>
  <si>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สนง.เกษตรและสหกรณ์จังหวัด</t>
  </si>
  <si>
    <t>สนง.พัฒนาชุมชนจังหวัด</t>
  </si>
  <si>
    <t>โครงการชลประทานอ่างทอง</t>
  </si>
  <si>
    <t>สนง.การท่องเที่ยว
และกีฬาจังหวัด</t>
  </si>
  <si>
    <t>อำเภอ
ป่าโมก</t>
  </si>
  <si>
    <t>โครงการปรับแผนการปฏิบัติงานและแผนการใช้จ่ายงบประมาณ</t>
  </si>
  <si>
    <t>อำเภอสามโก้</t>
  </si>
  <si>
    <t>1.1ก่อสร้างถนนคอนกรีตเสริมเหล็กหมู่ที่ 6 ตำบลสามโก้ เชื่อมต่อหมู่ที่ 3 ตำบลมงคลธรรมนิมิต อำเภอสามโก้ จังหวัดอ่างทอง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</si>
  <si>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</si>
  <si>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</si>
  <si>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2.1ปรับปรุงภูมิทัศน์และสิ่งอำนวยความสะดวก  
แก่นักท่องเที่ยว
ณ วัดขุนอินทประมูล</t>
  </si>
  <si>
    <t>เริ่ม 20 ก.พ.61 สิ้นสุด 17 ต.ค.61</t>
  </si>
  <si>
    <t xml:space="preserve">1.1ปรับปรุงภูมิทัศน์และสิ่งอำนวยความสะดวก 
ณ วัดขุนอินทประมูล
- ก่อสร้างถนน คสล. พร้อมไฟฟ้าส่องสว่าง   </t>
  </si>
  <si>
    <t>โครงการแก้มลิงคลองบ้านใหม่</t>
  </si>
  <si>
    <t>สำนักงานสาธารณสุขจังหวัดอ่างทอง</t>
  </si>
  <si>
    <t>โครงการงบภาค ประจำปีงบประมาณ พ.ศ. 2561</t>
  </si>
  <si>
    <t>โครงการพัฒนาจังหวัด ประจำปีงบประมาณ พ.ศ. 2561</t>
  </si>
  <si>
    <t>รวมทั้งสิ้น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</si>
  <si>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</si>
  <si>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</si>
  <si>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</si>
  <si>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</si>
  <si>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</si>
  <si>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</si>
  <si>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</si>
  <si>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</si>
  <si>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</si>
  <si>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</si>
  <si>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</si>
  <si>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>1.1พัฒนาผลิตภัณฑ์ของฝากของที่ระลึกกลุ่มจังหวัด</t>
  </si>
  <si>
    <t>เริ่ม 31 พ.ค.61 สิ้นสุด 
28 ส.ค.61</t>
  </si>
  <si>
    <t>ส่งคืน
(บาท)</t>
  </si>
  <si>
    <t>งบประมาณที่ดำเนินการจริง(บาท)</t>
  </si>
  <si>
    <t>ที่ยังดำเนินการและเบิกจ่ายไม่แล้วเสร็จ</t>
  </si>
  <si>
    <t>เครื่องดูดเสมหะแบบเคลื่อนที่ได้ จำนวน 82 เครื่อง</t>
  </si>
  <si>
    <t>เตียงผู้ป่วยปรับระดับได้ จำนวน 18 เตียง</t>
  </si>
  <si>
    <t>ปรับปรุงหนองระหานใหญ่ พร้อมอาคารประกอบ ตำบลไชยภูมิ อำเภอไชโย จังหวัดอ่างทอง</t>
  </si>
  <si>
    <t xml:space="preserve">5 เม.ย.61 ถึง 
30 พ.ย.61
</t>
  </si>
  <si>
    <t>เริ่ม 11 ก.ค.61 สิ้นสุด 7 พ.ย.61</t>
  </si>
  <si>
    <t>สำนักงานเกษตรและสหกรณ์</t>
  </si>
  <si>
    <t>จัดทำสื่อประชาสัมพันธ์เชิงรุก
รายการ : ประชาสัมพันธ์แหล่งท่องเที่ยวเชิงเกษตรและแหล่งเรียนรู้ตามโครงการพระราชดำริ</t>
  </si>
  <si>
    <t>14 ส.ค.61 ถึง 
14 ต.ค.61</t>
  </si>
  <si>
    <t>พัฒนาศักยภาพศูนย์ยุติธรรมชุมชนตำบลในพื้นที่จังหวัดอ่างทอง</t>
  </si>
  <si>
    <t>สนง.ยุติธรรมจังหวัดอ่างทอง</t>
  </si>
  <si>
    <t xml:space="preserve">พัฒนาสวนสาธารณะเฉลิมพระเกียรติฯ ปรับภูมิทัศน์ หมู่ 4 ตำบลโรงช้าง อำเภอป่าโมก จังหวัดอ่างทอง </t>
  </si>
  <si>
    <t>อำเภอป่าโมก</t>
  </si>
  <si>
    <t>ปรับปรุงภูมิทัศน์บริเวณหน้า
ศาลากลางจังหวัดอ่างทอง</t>
  </si>
  <si>
    <t>งบลงทุน</t>
  </si>
  <si>
    <t>สำนักงานโยธาธิการและผังเมืองจังหวัด</t>
  </si>
  <si>
    <t>เสริมสร้างหมู่บ้าน/ชุมชนเข้มแข็ง</t>
  </si>
  <si>
    <t>ศอ.ปส.จังหวัดอ่างทอง</t>
  </si>
  <si>
    <t xml:space="preserve"> - เหลือกษ.เบิกค่าเอกสารประชุมคณะกรรมการอนุมัติแผน 
3 กลุ่ม ภายใน จำนวน 1,200 บาท และซื้อปัจจัยการผลิต 138,800 บาท, ค่าน้ำมัน 15,000 บาท (รวม 155,000 บาท) </t>
  </si>
  <si>
    <t xml:space="preserve"> - กันเงินเหลื่อมปี</t>
  </si>
  <si>
    <t xml:space="preserve"> - ผลงาน 60%
 - กันเงินเหลื่อมปี</t>
  </si>
  <si>
    <t>1.3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
อำเภอเมืองอ่างทอง จังหวัดอ่างทอง</t>
  </si>
  <si>
    <t>เริ่ม 28 ส.ค.61 สิ้นสุด 
26 ก.ย.61</t>
  </si>
  <si>
    <t>เริ่ม 1 ก.ย.61 สิ้นสุด 
9 ธ.ค.61</t>
  </si>
  <si>
    <t xml:space="preserve"> - ส่งเบิกภายในเดือนกันยายน 61</t>
  </si>
  <si>
    <t xml:space="preserve"> - กันเงินเหลื่อมปี </t>
  </si>
  <si>
    <t xml:space="preserve"> </t>
  </si>
  <si>
    <t xml:space="preserve"> - จัดงาน 15 กันยายน 61</t>
  </si>
  <si>
    <t xml:space="preserve">  - ค่าวัสดุ 13,200 บาท 
</t>
  </si>
  <si>
    <t>2.1ขยายผลการพัฒนาหมู่บ้านเศรษฐกิจพอเพียง</t>
  </si>
  <si>
    <t>2.2ยกระดับผลิตภัณฑ์ชุมชนสู่มาตราฐานสากล</t>
  </si>
  <si>
    <t>3.1งานแข่งขันเรือพาย</t>
  </si>
  <si>
    <t>4.1เสริมสร้างการมีส่วนร่วมในการดูแลรักษาแหล่งท่องเที่ยว</t>
  </si>
  <si>
    <t xml:space="preserve"> - กษ.เบิกค่าปัจจัยการผลิต 60,130 บาท 
</t>
  </si>
  <si>
    <t xml:space="preserve"> - กษ. เบิกค่าปัจจัยการผลิต 98,000 บาท,ค่าไฟฟ้า 54,315.98 บาท (รวม 152,318.98 บาท) 
</t>
  </si>
  <si>
    <t>1.2 รถรางชมวิวระบบเชื้อเพลิงเบนซิน ขนาดไม่น้อยกว่า 23 
ที่นั่ง</t>
  </si>
  <si>
    <t>1.1 ส่งเสริมและพัฒนาฟาร์มตัวอย่างตามพระราชดำริในสมเด็จพระนางเจ้าฯพระบรมราชินีนาถ 
ตำบลสีบัวทอง อำเภอแสวงหา จังหวัดอ่างทอง</t>
  </si>
  <si>
    <t>1.5 รวมกลุ่มและสร้างเครือข่ายการพัฒนาการเกษตรตามแนวทฤษฏีใหม่ โดยยึดหลักปรัชญา
เศรษฐกิจพอเพียง</t>
  </si>
  <si>
    <t>1.6 ส่งเสริมการผลิตอาหารปลอดภัย (การผลิตผักในโรงเรือนระบบปิด) โครงการต่อเนื่อง</t>
  </si>
  <si>
    <t>ข้อมูล ณ วันที่ 24 กันยายน 2561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</si>
  <si>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24 กันยายน 2561
</t>
  </si>
  <si>
    <t xml:space="preserve"> - อยู่ระหว่างจัดทำเอกสารเบิก</t>
  </si>
  <si>
    <t xml:space="preserve"> - ส่งงาน 26 กันยายน 61 อยู่ระหว่างทำเอกสารเบิก</t>
  </si>
  <si>
    <t xml:space="preserve"> - ค่าจัดอบรม , ค่าจัดกิจกรรมในแต่ละอำเภอ 426,950 บาท ดำเนินการแล้ว 2 อำเภอ เหลืออีก 7 อำเภอ,ค่าจัด
กิจกรรมการมีส่วนร่วมหัวหน้าส่วน 36,050 บาท 
จัดต้นเดือนกันยายน (รวม 482,900 บาท)</t>
  </si>
  <si>
    <t>1.4 ส่งเสริมและพัฒนาพื้นที่
แก้มลิงหนองเจ็ดเส้น 
อันเนื่องมาจากพระราชดำริ ตำบลหัวไผ่ อำเภอเมืองอ่างทองตำบลสายทอง อำเภอป่าโมก จังหวัดอ่างทอง</t>
  </si>
  <si>
    <t xml:space="preserve"> - รับหนังสือแจ้งผลอุทธรณ์จากกรมบัญชีกลางแล้ว รอลงนาม
 - กันเงินเหลื่อมปี
</t>
  </si>
  <si>
    <t xml:space="preserve"> - กษ.เบิกค่าน้ำมัน 24,090 บาท 
 - ประมงค่าวัสดุการเกษตร 108,592 บาท 
,ค่าติดตามประเมินผล 50,000 บาท 
(รวม 112,442 บาท) เบิกภายในเดือนกันยายน 61</t>
  </si>
  <si>
    <r>
      <t xml:space="preserve"> - ค่าวัสดุเพิ่มรายได้ให้ (อำเภอ) 1,115,000 บาท, 
</t>
    </r>
    <r>
      <rPr>
        <sz val="16"/>
        <rFont val="TH SarabunPSK"/>
        <family val="2"/>
      </rPr>
      <t xml:space="preserve"> ค่าปัจจัยลดรายจ่ายให้ (อำเภอ) 3,075,000</t>
    </r>
    <r>
      <rPr>
        <sz val="16"/>
        <color theme="1"/>
        <rFont val="TH SarabunPSK"/>
        <family val="2"/>
      </rPr>
      <t xml:space="preserve"> บาท , ค่าจ้างทำสื่อประชาสัมพันธ์ </t>
    </r>
    <r>
      <rPr>
        <sz val="16"/>
        <rFont val="TH SarabunPSK"/>
        <family val="2"/>
      </rPr>
      <t>300,000 บาท , ค่าสรุปผลการดำเนินงาน 254,000 บาท , ค่าจัดมหกรรม 800,000 บาท  (รวม 5,544,000 บาท) กันเงินเหลื่อปี</t>
    </r>
  </si>
  <si>
    <r>
      <t xml:space="preserve"> - ค่าจ้างทำบรรจุภัณฑ์</t>
    </r>
    <r>
      <rPr>
        <sz val="16"/>
        <rFont val="TH SarabunPSK"/>
        <family val="2"/>
      </rPr>
      <t xml:space="preserve"> 500,000</t>
    </r>
    <r>
      <rPr>
        <sz val="16"/>
        <color theme="1"/>
        <rFont val="TH SarabunPSK"/>
        <family val="2"/>
      </rPr>
      <t xml:space="preserve"> บาท กันเงินเหลื่อมปี  </t>
    </r>
    <r>
      <rPr>
        <b/>
        <sz val="16"/>
        <color theme="1"/>
        <rFont val="TH SarabunPSK"/>
        <family val="2"/>
      </rPr>
      <t/>
    </r>
  </si>
  <si>
    <r>
      <t xml:space="preserve"> - ค่าพัฒนาผลิตภัณธ์ 10 ผลิตภัณฑ์ 
</t>
    </r>
    <r>
      <rPr>
        <sz val="16"/>
        <rFont val="TH SarabunPSK"/>
        <family val="2"/>
      </rPr>
      <t>500,000 บาท,ค่าจ้างเหมาจัดงานแสดงจำหน่ายสินค้า 500,000 บาท,ค่าจ้างสื่อสร้างการเรียนรู้ 450,000 บาท</t>
    </r>
    <r>
      <rPr>
        <sz val="16"/>
        <color theme="1"/>
        <rFont val="TH SarabunPSK"/>
        <family val="2"/>
      </rPr>
      <t xml:space="preserve"> กันเงินเหลื่อมปีทุกรายการ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</si>
</sst>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3" fontId="3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1" fontId="1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3" fontId="9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9" fillId="2" borderId="6" xfId="2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41" fontId="9" fillId="2" borderId="8" xfId="2" applyNumberFormat="1" applyFont="1" applyFill="1" applyBorder="1" applyAlignment="1">
      <alignment horizontal="center" vertical="top"/>
    </xf>
    <xf numFmtId="4" fontId="13" fillId="0" borderId="0" xfId="0" applyNumberFormat="1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43" fontId="8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0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ปกติ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1276350</xdr:colOff>
      <xdr:row>1</xdr:row>
      <xdr:rowOff>19050</xdr:rowOff>
    </xdr:from>
    <xdr:to>
      <xdr:col>8</xdr:col>
      <xdr:colOff>3004608</xdr:colOff>
      <xdr:row>2</xdr:row>
      <xdr:rowOff>114300</xdr:rowOff>
    </xdr:to>
    <xdr:sp macro="" textlink="">
      <xdr:nvSpPr>
        <xdr:cNvPr id="2" name="TextBox 1"/>
        <xdr:cNvSpPr txBox="1"/>
      </xdr:nvSpPr>
      <xdr:spPr>
        <a:xfrm>
          <a:off x="9591675" y="285750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205317</xdr:colOff>
      <xdr:row>0</xdr:row>
      <xdr:rowOff>0</xdr:rowOff>
    </xdr:from>
    <xdr:to>
      <xdr:col>8</xdr:col>
      <xdr:colOff>1933575</xdr:colOff>
      <xdr:row>1</xdr:row>
      <xdr:rowOff>95250</xdr:rowOff>
    </xdr:to>
    <xdr:sp macro="" textlink="">
      <xdr:nvSpPr>
        <xdr:cNvPr id="3" name="TextBox 2"/>
        <xdr:cNvSpPr txBox="1"/>
      </xdr:nvSpPr>
      <xdr:spPr>
        <a:xfrm>
          <a:off x="7691967" y="25717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2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63500</xdr:rowOff>
    </xdr:from>
    <xdr:to>
      <xdr:col>8</xdr:col>
      <xdr:colOff>1728258</xdr:colOff>
      <xdr:row>2</xdr:row>
      <xdr:rowOff>160866</xdr:rowOff>
    </xdr:to>
    <xdr:sp macro="" textlink="">
      <xdr:nvSpPr>
        <xdr:cNvPr id="2" name="TextBox 1"/>
        <xdr:cNvSpPr txBox="1"/>
      </xdr:nvSpPr>
      <xdr:spPr>
        <a:xfrm>
          <a:off x="8456083" y="328083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98" t="s">
        <v>36</v>
      </c>
      <c r="B2" s="98"/>
      <c r="C2" s="98"/>
      <c r="D2" s="98"/>
      <c r="E2" s="98"/>
      <c r="F2" s="98"/>
      <c r="G2" s="98"/>
      <c r="H2" s="98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100">
        <v>1</v>
      </c>
      <c r="B5" s="99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57</v>
      </c>
    </row>
    <row r="6" spans="1:8" ht="84" x14ac:dyDescent="0.2">
      <c r="A6" s="100"/>
      <c r="B6" s="99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58</v>
      </c>
    </row>
    <row r="7" spans="1:8" ht="68.25" customHeight="1" x14ac:dyDescent="0.2">
      <c r="A7" s="100"/>
      <c r="B7" s="99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58</v>
      </c>
    </row>
    <row r="8" spans="1:8" ht="68.25" customHeight="1" x14ac:dyDescent="0.2">
      <c r="A8" s="100"/>
      <c r="B8" s="99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59</v>
      </c>
    </row>
    <row r="9" spans="1:8" ht="23.25" customHeight="1" x14ac:dyDescent="0.2">
      <c r="A9" s="100"/>
      <c r="B9" s="99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100"/>
      <c r="B10" s="99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100"/>
      <c r="B11" s="99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61</v>
      </c>
    </row>
    <row r="12" spans="1:8" ht="63" x14ac:dyDescent="0.2">
      <c r="A12" s="101"/>
      <c r="B12" s="101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62</v>
      </c>
    </row>
    <row r="13" spans="1:8" ht="66.75" customHeight="1" x14ac:dyDescent="0.2">
      <c r="A13" s="97"/>
      <c r="B13" s="97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54">
        <v>2</v>
      </c>
      <c r="B14" s="55" t="s">
        <v>17</v>
      </c>
      <c r="C14" s="55" t="s">
        <v>34</v>
      </c>
      <c r="D14" s="56">
        <v>47840000</v>
      </c>
      <c r="E14" s="52" t="s">
        <v>18</v>
      </c>
      <c r="F14" s="57">
        <v>32420211.199999999</v>
      </c>
      <c r="G14" s="57">
        <f>D14-F14</f>
        <v>15419788.800000001</v>
      </c>
      <c r="H14" s="55" t="s">
        <v>66</v>
      </c>
    </row>
    <row r="15" spans="1:8" ht="63" x14ac:dyDescent="0.2">
      <c r="A15" s="96">
        <v>3</v>
      </c>
      <c r="B15" s="94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60</v>
      </c>
    </row>
    <row r="16" spans="1:8" ht="63" x14ac:dyDescent="0.2">
      <c r="A16" s="97"/>
      <c r="B16" s="95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63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64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65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Normal="100" zoomScaleSheetLayoutView="90" zoomScalePageLayoutView="70" workbookViewId="0">
      <selection activeCell="I12" sqref="I12"/>
    </sheetView>
  </sheetViews>
  <sheetFormatPr defaultRowHeight="21" x14ac:dyDescent="0.35"/>
  <cols>
    <col min="1" max="1" width="4.75" style="29" customWidth="1"/>
    <col min="2" max="2" width="14.5" style="29" bestFit="1" customWidth="1"/>
    <col min="3" max="3" width="23.25" style="29" customWidth="1"/>
    <col min="4" max="4" width="15.25" style="29" customWidth="1"/>
    <col min="5" max="5" width="11.25" style="29" bestFit="1" customWidth="1"/>
    <col min="6" max="6" width="13.75" style="29" bestFit="1" customWidth="1"/>
    <col min="7" max="7" width="12.625" style="29" bestFit="1" customWidth="1"/>
    <col min="8" max="8" width="13.75" style="29" bestFit="1" customWidth="1"/>
    <col min="9" max="9" width="42.75" style="29" customWidth="1"/>
    <col min="10" max="10" width="9" style="29"/>
    <col min="11" max="11" width="9.625" style="29" bestFit="1" customWidth="1"/>
    <col min="12" max="16384" width="9" style="29"/>
  </cols>
  <sheetData>
    <row r="2" spans="1:11" x14ac:dyDescent="0.35">
      <c r="A2" s="102" t="s">
        <v>55</v>
      </c>
      <c r="B2" s="102"/>
      <c r="C2" s="102"/>
      <c r="D2" s="102"/>
      <c r="E2" s="102"/>
      <c r="F2" s="102"/>
      <c r="G2" s="102"/>
      <c r="H2" s="102"/>
      <c r="I2" s="102"/>
    </row>
    <row r="3" spans="1:11" x14ac:dyDescent="0.35">
      <c r="A3" s="103" t="s">
        <v>72</v>
      </c>
      <c r="B3" s="103"/>
      <c r="C3" s="103"/>
      <c r="D3" s="103"/>
      <c r="E3" s="103"/>
      <c r="F3" s="103"/>
      <c r="G3" s="103"/>
      <c r="H3" s="103"/>
      <c r="I3" s="103"/>
    </row>
    <row r="4" spans="1:11" x14ac:dyDescent="0.35">
      <c r="A4" s="104" t="s">
        <v>111</v>
      </c>
      <c r="B4" s="104"/>
      <c r="C4" s="104"/>
      <c r="D4" s="104"/>
      <c r="E4" s="104"/>
      <c r="F4" s="104"/>
      <c r="G4" s="104"/>
      <c r="H4" s="104"/>
      <c r="I4" s="104"/>
    </row>
    <row r="5" spans="1:11" ht="63" x14ac:dyDescent="0.35">
      <c r="A5" s="2" t="s">
        <v>0</v>
      </c>
      <c r="B5" s="2" t="s">
        <v>6</v>
      </c>
      <c r="C5" s="2" t="s">
        <v>1</v>
      </c>
      <c r="D5" s="2" t="s">
        <v>71</v>
      </c>
      <c r="E5" s="2" t="s">
        <v>3</v>
      </c>
      <c r="F5" s="2" t="s">
        <v>4</v>
      </c>
      <c r="G5" s="2" t="s">
        <v>70</v>
      </c>
      <c r="H5" s="2" t="s">
        <v>5</v>
      </c>
      <c r="I5" s="3" t="s">
        <v>67</v>
      </c>
    </row>
    <row r="6" spans="1:11" ht="122.25" customHeight="1" x14ac:dyDescent="0.35">
      <c r="A6" s="107">
        <v>1</v>
      </c>
      <c r="B6" s="99" t="s">
        <v>39</v>
      </c>
      <c r="C6" s="65" t="s">
        <v>108</v>
      </c>
      <c r="D6" s="7">
        <f>2617915-371350</f>
        <v>2246565</v>
      </c>
      <c r="E6" s="21" t="s">
        <v>27</v>
      </c>
      <c r="F6" s="17">
        <v>2023983</v>
      </c>
      <c r="G6" s="7">
        <f>34800+5100</f>
        <v>39900</v>
      </c>
      <c r="H6" s="24">
        <f t="shared" ref="H6:H10" si="0">D6-F6-G6</f>
        <v>182682</v>
      </c>
      <c r="I6" s="23" t="s">
        <v>118</v>
      </c>
      <c r="K6" s="29">
        <f>44000+36000+3900+357000+240000+704025+49040</f>
        <v>1433965</v>
      </c>
    </row>
    <row r="7" spans="1:11" ht="63" x14ac:dyDescent="0.35">
      <c r="A7" s="109"/>
      <c r="B7" s="99"/>
      <c r="C7" s="66" t="s">
        <v>107</v>
      </c>
      <c r="D7" s="30">
        <v>1880000</v>
      </c>
      <c r="E7" s="11" t="s">
        <v>69</v>
      </c>
      <c r="F7" s="27">
        <v>0</v>
      </c>
      <c r="G7" s="27"/>
      <c r="H7" s="24">
        <f t="shared" si="0"/>
        <v>1880000</v>
      </c>
      <c r="I7" s="23" t="s">
        <v>97</v>
      </c>
    </row>
    <row r="8" spans="1:11" ht="138" customHeight="1" x14ac:dyDescent="0.35">
      <c r="A8" s="109"/>
      <c r="B8" s="99"/>
      <c r="C8" s="66" t="s">
        <v>93</v>
      </c>
      <c r="D8" s="7">
        <f>901000-285278.1</f>
        <v>615721.9</v>
      </c>
      <c r="E8" s="60" t="s">
        <v>27</v>
      </c>
      <c r="F8" s="31">
        <v>555591.9</v>
      </c>
      <c r="G8" s="31"/>
      <c r="H8" s="24">
        <f t="shared" si="0"/>
        <v>60130</v>
      </c>
      <c r="I8" s="23" t="s">
        <v>105</v>
      </c>
    </row>
    <row r="9" spans="1:11" ht="124.5" customHeight="1" x14ac:dyDescent="0.35">
      <c r="A9" s="108"/>
      <c r="B9" s="99"/>
      <c r="C9" s="66" t="s">
        <v>116</v>
      </c>
      <c r="D9" s="7">
        <f>2577400-57802-12336</f>
        <v>2507262</v>
      </c>
      <c r="E9" s="21" t="s">
        <v>27</v>
      </c>
      <c r="F9" s="31">
        <v>2354943.02</v>
      </c>
      <c r="G9" s="31"/>
      <c r="H9" s="24">
        <f t="shared" si="0"/>
        <v>152318.97999999998</v>
      </c>
      <c r="I9" s="70" t="s">
        <v>106</v>
      </c>
      <c r="K9" s="29">
        <f>98000+310613.79+90036</f>
        <v>498649.79</v>
      </c>
    </row>
    <row r="10" spans="1:11" ht="79.5" customHeight="1" x14ac:dyDescent="0.35">
      <c r="A10" s="100"/>
      <c r="B10" s="99"/>
      <c r="C10" s="65" t="s">
        <v>109</v>
      </c>
      <c r="D10" s="7">
        <f>480000-74600</f>
        <v>405400</v>
      </c>
      <c r="E10" s="21" t="s">
        <v>27</v>
      </c>
      <c r="F10" s="7">
        <v>250400</v>
      </c>
      <c r="G10" s="7"/>
      <c r="H10" s="24">
        <f t="shared" si="0"/>
        <v>155000</v>
      </c>
      <c r="I10" s="23" t="s">
        <v>90</v>
      </c>
      <c r="K10" s="29">
        <f>1200+150000+15000</f>
        <v>166200</v>
      </c>
    </row>
    <row r="11" spans="1:11" ht="84" x14ac:dyDescent="0.35">
      <c r="A11" s="100"/>
      <c r="B11" s="99"/>
      <c r="C11" s="70" t="s">
        <v>110</v>
      </c>
      <c r="D11" s="71">
        <f>874900-36191.43</f>
        <v>838708.57</v>
      </c>
      <c r="E11" s="72" t="s">
        <v>27</v>
      </c>
      <c r="F11" s="73">
        <v>825508.57</v>
      </c>
      <c r="G11" s="73"/>
      <c r="H11" s="74">
        <f t="shared" ref="H11:H13" si="1">D11-F11-G11</f>
        <v>13200</v>
      </c>
      <c r="I11" s="70" t="s">
        <v>100</v>
      </c>
    </row>
    <row r="12" spans="1:11" ht="132" customHeight="1" x14ac:dyDescent="0.35">
      <c r="A12" s="107">
        <v>2</v>
      </c>
      <c r="B12" s="106" t="s">
        <v>40</v>
      </c>
      <c r="C12" s="23" t="s">
        <v>101</v>
      </c>
      <c r="D12" s="7">
        <f>13750000-50000-255360</f>
        <v>13444640</v>
      </c>
      <c r="E12" s="21" t="s">
        <v>27</v>
      </c>
      <c r="F12" s="27">
        <v>7865640</v>
      </c>
      <c r="G12" s="27">
        <v>35000</v>
      </c>
      <c r="H12" s="24">
        <f t="shared" si="1"/>
        <v>5544000</v>
      </c>
      <c r="I12" s="23" t="s">
        <v>119</v>
      </c>
    </row>
    <row r="13" spans="1:11" ht="42" x14ac:dyDescent="0.35">
      <c r="A13" s="108"/>
      <c r="B13" s="106"/>
      <c r="C13" s="23" t="s">
        <v>102</v>
      </c>
      <c r="D13" s="7">
        <f>1000000-55860</f>
        <v>944140</v>
      </c>
      <c r="E13" s="21" t="s">
        <v>27</v>
      </c>
      <c r="F13" s="7">
        <v>430940</v>
      </c>
      <c r="G13" s="7">
        <v>13200</v>
      </c>
      <c r="H13" s="24">
        <f t="shared" si="1"/>
        <v>500000</v>
      </c>
      <c r="I13" s="23" t="s">
        <v>120</v>
      </c>
    </row>
    <row r="14" spans="1:11" ht="42" x14ac:dyDescent="0.35">
      <c r="A14" s="86">
        <v>3</v>
      </c>
      <c r="B14" s="88" t="s">
        <v>43</v>
      </c>
      <c r="C14" s="23" t="s">
        <v>103</v>
      </c>
      <c r="D14" s="7">
        <v>250000</v>
      </c>
      <c r="E14" s="21" t="s">
        <v>27</v>
      </c>
      <c r="F14" s="25">
        <v>0</v>
      </c>
      <c r="G14" s="25"/>
      <c r="H14" s="24">
        <f t="shared" ref="H14:H15" si="2">D14-F14</f>
        <v>250000</v>
      </c>
      <c r="I14" s="23" t="s">
        <v>99</v>
      </c>
    </row>
    <row r="15" spans="1:11" ht="89.25" customHeight="1" x14ac:dyDescent="0.35">
      <c r="A15" s="64">
        <v>4</v>
      </c>
      <c r="B15" s="63" t="s">
        <v>42</v>
      </c>
      <c r="C15" s="23" t="s">
        <v>104</v>
      </c>
      <c r="D15" s="7">
        <v>1000000</v>
      </c>
      <c r="E15" s="21" t="s">
        <v>27</v>
      </c>
      <c r="F15" s="25">
        <v>517100</v>
      </c>
      <c r="G15" s="25"/>
      <c r="H15" s="24">
        <f t="shared" si="2"/>
        <v>482900</v>
      </c>
      <c r="I15" s="23" t="s">
        <v>115</v>
      </c>
    </row>
    <row r="16" spans="1:11" s="32" customFormat="1" ht="22.5" customHeight="1" x14ac:dyDescent="0.35">
      <c r="A16" s="76"/>
      <c r="B16" s="40"/>
      <c r="C16" s="41" t="s">
        <v>29</v>
      </c>
      <c r="D16" s="44">
        <f>SUM(D6:D15)</f>
        <v>24132437.469999999</v>
      </c>
      <c r="E16" s="44"/>
      <c r="F16" s="44">
        <f>SUM(F6:F15)</f>
        <v>14824106.49</v>
      </c>
      <c r="G16" s="44">
        <f>SUM(G6:G15)</f>
        <v>88100</v>
      </c>
      <c r="H16" s="44">
        <f>SUM(H6:H15)</f>
        <v>9220230.9800000004</v>
      </c>
      <c r="I16" s="76"/>
    </row>
    <row r="17" spans="1:9" x14ac:dyDescent="0.35">
      <c r="A17" s="105" t="s">
        <v>12</v>
      </c>
      <c r="B17" s="105"/>
      <c r="C17" s="105"/>
      <c r="D17" s="105"/>
      <c r="E17" s="105"/>
      <c r="F17" s="105"/>
      <c r="G17" s="105"/>
      <c r="H17" s="105"/>
      <c r="I17" s="105"/>
    </row>
    <row r="18" spans="1:9" ht="84.75" customHeight="1" x14ac:dyDescent="0.35">
      <c r="A18" s="86">
        <v>1</v>
      </c>
      <c r="B18" s="92" t="s">
        <v>41</v>
      </c>
      <c r="C18" s="23" t="s">
        <v>75</v>
      </c>
      <c r="D18" s="28">
        <v>5300000</v>
      </c>
      <c r="E18" s="92" t="s">
        <v>95</v>
      </c>
      <c r="F18" s="25"/>
      <c r="G18" s="25">
        <f>D18-H18</f>
        <v>20000</v>
      </c>
      <c r="H18" s="26">
        <v>5280000</v>
      </c>
      <c r="I18" s="23" t="s">
        <v>91</v>
      </c>
    </row>
    <row r="19" spans="1:9" ht="87" customHeight="1" x14ac:dyDescent="0.35">
      <c r="A19" s="59">
        <v>2</v>
      </c>
      <c r="B19" s="11" t="s">
        <v>78</v>
      </c>
      <c r="C19" s="23" t="s">
        <v>79</v>
      </c>
      <c r="D19" s="28">
        <v>480000</v>
      </c>
      <c r="E19" s="61" t="s">
        <v>27</v>
      </c>
      <c r="F19" s="25"/>
      <c r="G19" s="25"/>
      <c r="H19" s="26">
        <f t="shared" ref="H19:H23" si="3">D19-F19-G19</f>
        <v>480000</v>
      </c>
      <c r="I19" s="23" t="s">
        <v>114</v>
      </c>
    </row>
    <row r="20" spans="1:9" ht="63" x14ac:dyDescent="0.35">
      <c r="A20" s="78">
        <v>3</v>
      </c>
      <c r="B20" s="77" t="s">
        <v>82</v>
      </c>
      <c r="C20" s="23" t="s">
        <v>81</v>
      </c>
      <c r="D20" s="28">
        <v>105000</v>
      </c>
      <c r="E20" s="75" t="s">
        <v>27</v>
      </c>
      <c r="F20" s="25">
        <v>83550</v>
      </c>
      <c r="G20" s="25"/>
      <c r="H20" s="26">
        <f t="shared" si="3"/>
        <v>21450</v>
      </c>
      <c r="I20" s="23" t="s">
        <v>98</v>
      </c>
    </row>
    <row r="21" spans="1:9" ht="84" x14ac:dyDescent="0.35">
      <c r="A21" s="78">
        <v>4</v>
      </c>
      <c r="B21" s="77" t="s">
        <v>84</v>
      </c>
      <c r="C21" s="23" t="s">
        <v>83</v>
      </c>
      <c r="D21" s="28">
        <v>490000</v>
      </c>
      <c r="E21" s="75" t="s">
        <v>27</v>
      </c>
      <c r="F21" s="25"/>
      <c r="G21" s="25"/>
      <c r="H21" s="26">
        <f t="shared" si="3"/>
        <v>490000</v>
      </c>
      <c r="I21" s="23"/>
    </row>
    <row r="22" spans="1:9" ht="63" x14ac:dyDescent="0.35">
      <c r="A22" s="78">
        <v>5</v>
      </c>
      <c r="B22" s="77" t="s">
        <v>87</v>
      </c>
      <c r="C22" s="23" t="s">
        <v>85</v>
      </c>
      <c r="D22" s="28">
        <v>201000</v>
      </c>
      <c r="E22" s="87" t="s">
        <v>94</v>
      </c>
      <c r="F22" s="25"/>
      <c r="G22" s="25">
        <v>1000</v>
      </c>
      <c r="H22" s="26">
        <f t="shared" si="3"/>
        <v>200000</v>
      </c>
      <c r="I22" s="23" t="s">
        <v>91</v>
      </c>
    </row>
    <row r="23" spans="1:9" ht="42" x14ac:dyDescent="0.35">
      <c r="A23" s="80">
        <v>6</v>
      </c>
      <c r="B23" s="83" t="s">
        <v>89</v>
      </c>
      <c r="C23" s="82" t="s">
        <v>88</v>
      </c>
      <c r="D23" s="84">
        <v>446000</v>
      </c>
      <c r="E23" s="79" t="s">
        <v>27</v>
      </c>
      <c r="F23" s="25"/>
      <c r="G23" s="25"/>
      <c r="H23" s="26">
        <f t="shared" si="3"/>
        <v>446000</v>
      </c>
      <c r="I23" s="23" t="s">
        <v>113</v>
      </c>
    </row>
    <row r="24" spans="1:9" s="32" customFormat="1" x14ac:dyDescent="0.35">
      <c r="A24" s="34"/>
      <c r="B24" s="40"/>
      <c r="C24" s="41" t="s">
        <v>29</v>
      </c>
      <c r="D24" s="43">
        <f>D18+D19+D20+D21+D22+D23</f>
        <v>7022000</v>
      </c>
      <c r="E24" s="43"/>
      <c r="F24" s="43">
        <f t="shared" ref="F24:H24" si="4">F18+F19+F20+F21+F22+F23</f>
        <v>83550</v>
      </c>
      <c r="G24" s="43">
        <f t="shared" si="4"/>
        <v>21000</v>
      </c>
      <c r="H24" s="43">
        <f t="shared" si="4"/>
        <v>6917450</v>
      </c>
      <c r="I24" s="34"/>
    </row>
    <row r="25" spans="1:9" x14ac:dyDescent="0.35">
      <c r="A25" s="105" t="s">
        <v>44</v>
      </c>
      <c r="B25" s="105"/>
      <c r="C25" s="105"/>
      <c r="D25" s="105"/>
      <c r="E25" s="105"/>
      <c r="F25" s="105"/>
      <c r="G25" s="105"/>
      <c r="H25" s="105"/>
      <c r="I25" s="105"/>
    </row>
    <row r="26" spans="1:9" ht="105" x14ac:dyDescent="0.35">
      <c r="A26" s="69">
        <v>1</v>
      </c>
      <c r="B26" s="68" t="s">
        <v>45</v>
      </c>
      <c r="C26" s="23" t="s">
        <v>46</v>
      </c>
      <c r="D26" s="7">
        <v>5023200</v>
      </c>
      <c r="E26" s="67" t="s">
        <v>86</v>
      </c>
      <c r="F26" s="25">
        <v>0</v>
      </c>
      <c r="G26" s="25"/>
      <c r="H26" s="26">
        <f>D26-F26</f>
        <v>5023200</v>
      </c>
      <c r="I26" s="23" t="s">
        <v>117</v>
      </c>
    </row>
    <row r="27" spans="1:9" s="32" customFormat="1" x14ac:dyDescent="0.35">
      <c r="A27" s="34"/>
      <c r="B27" s="40"/>
      <c r="C27" s="41" t="s">
        <v>29</v>
      </c>
      <c r="D27" s="42">
        <f>D26</f>
        <v>5023200</v>
      </c>
      <c r="E27" s="42"/>
      <c r="F27" s="42">
        <f t="shared" ref="F27:H27" si="5">F26</f>
        <v>0</v>
      </c>
      <c r="G27" s="42">
        <f t="shared" si="5"/>
        <v>0</v>
      </c>
      <c r="H27" s="42">
        <f t="shared" si="5"/>
        <v>5023200</v>
      </c>
      <c r="I27" s="34"/>
    </row>
    <row r="28" spans="1:9" s="32" customFormat="1" x14ac:dyDescent="0.35">
      <c r="A28" s="14"/>
      <c r="B28" s="14"/>
      <c r="C28" s="14" t="s">
        <v>56</v>
      </c>
      <c r="D28" s="15">
        <f>D16+D24+D27</f>
        <v>36177637.469999999</v>
      </c>
      <c r="E28" s="15"/>
      <c r="F28" s="15">
        <f>F16+F24+F27</f>
        <v>14907656.49</v>
      </c>
      <c r="G28" s="15">
        <f>G16+G24+G27</f>
        <v>109100</v>
      </c>
      <c r="H28" s="15">
        <f>H16+H24+H27</f>
        <v>21160880.98</v>
      </c>
      <c r="I28" s="14"/>
    </row>
    <row r="30" spans="1:9" x14ac:dyDescent="0.35">
      <c r="F30" s="33"/>
      <c r="G30" s="33"/>
    </row>
    <row r="31" spans="1:9" x14ac:dyDescent="0.35">
      <c r="F31" s="33"/>
      <c r="G31" s="33"/>
      <c r="H31" s="51">
        <f>H6+H8+H9+H10+H11+H12+H13+H14+H15+H19+H20+H21+H23</f>
        <v>8777680.9800000004</v>
      </c>
      <c r="I31" s="29">
        <v>24</v>
      </c>
    </row>
    <row r="32" spans="1:9" x14ac:dyDescent="0.35">
      <c r="E32" s="33"/>
      <c r="F32" s="33"/>
      <c r="G32" s="33"/>
      <c r="H32" s="51">
        <f>H7+H18+H22+H26</f>
        <v>12383200</v>
      </c>
      <c r="I32" s="29">
        <v>6</v>
      </c>
    </row>
    <row r="33" spans="8:8" x14ac:dyDescent="0.35">
      <c r="H33" s="51">
        <f>H31+H32</f>
        <v>21160880.98</v>
      </c>
    </row>
    <row r="36" spans="8:8" x14ac:dyDescent="0.35">
      <c r="H36" s="51"/>
    </row>
    <row r="37" spans="8:8" x14ac:dyDescent="0.35">
      <c r="H37" s="93">
        <f>H23+H21+H20+H19+H15+H14+H11+H10+H9+H8+H6</f>
        <v>2733680.98</v>
      </c>
    </row>
  </sheetData>
  <mergeCells count="11">
    <mergeCell ref="A2:I2"/>
    <mergeCell ref="A3:I3"/>
    <mergeCell ref="A4:I4"/>
    <mergeCell ref="A25:I25"/>
    <mergeCell ref="A17:I17"/>
    <mergeCell ref="B12:B13"/>
    <mergeCell ref="A12:A13"/>
    <mergeCell ref="B6:B9"/>
    <mergeCell ref="A6:A9"/>
    <mergeCell ref="B10:B11"/>
    <mergeCell ref="A10:A11"/>
  </mergeCells>
  <pageMargins left="0.39370078740157483" right="0.19685039370078741" top="0.19685039370078741" bottom="0.19685039370078741" header="0.19685039370078741" footer="0.19685039370078741"/>
  <pageSetup paperSize="9" scale="85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0" zoomScaleNormal="100" zoomScaleSheetLayoutView="90" workbookViewId="0">
      <selection activeCell="H6" sqref="H6"/>
    </sheetView>
  </sheetViews>
  <sheetFormatPr defaultRowHeight="21" x14ac:dyDescent="0.35"/>
  <cols>
    <col min="1" max="1" width="4.75" style="29" customWidth="1"/>
    <col min="2" max="2" width="15.125" style="29" customWidth="1"/>
    <col min="3" max="3" width="23.25" style="29" customWidth="1"/>
    <col min="4" max="4" width="13.75" style="29" customWidth="1"/>
    <col min="5" max="5" width="11.875" style="29" customWidth="1"/>
    <col min="6" max="6" width="13.25" style="29" customWidth="1"/>
    <col min="7" max="7" width="12" style="29" bestFit="1" customWidth="1"/>
    <col min="8" max="8" width="14.5" style="29" customWidth="1"/>
    <col min="9" max="9" width="32" style="29" customWidth="1"/>
    <col min="10" max="16384" width="9" style="29"/>
  </cols>
  <sheetData>
    <row r="1" spans="1:9" x14ac:dyDescent="0.35">
      <c r="A1" s="102" t="s">
        <v>47</v>
      </c>
      <c r="B1" s="102"/>
      <c r="C1" s="102"/>
      <c r="D1" s="102"/>
      <c r="E1" s="102"/>
      <c r="F1" s="102"/>
      <c r="G1" s="102"/>
      <c r="H1" s="102"/>
      <c r="I1" s="102"/>
    </row>
    <row r="2" spans="1:9" s="91" customFormat="1" ht="26.25" customHeight="1" x14ac:dyDescent="0.35">
      <c r="A2" s="103" t="s">
        <v>72</v>
      </c>
      <c r="B2" s="103"/>
      <c r="C2" s="103"/>
      <c r="D2" s="103"/>
      <c r="E2" s="103"/>
      <c r="F2" s="103"/>
      <c r="G2" s="103"/>
      <c r="H2" s="103"/>
      <c r="I2" s="103"/>
    </row>
    <row r="3" spans="1:9" s="91" customFormat="1" ht="16.5" customHeight="1" x14ac:dyDescent="0.35">
      <c r="A3" s="110" t="s">
        <v>111</v>
      </c>
      <c r="B3" s="110"/>
      <c r="C3" s="110"/>
      <c r="D3" s="110"/>
      <c r="E3" s="110"/>
      <c r="F3" s="110"/>
      <c r="G3" s="110"/>
      <c r="H3" s="110"/>
      <c r="I3" s="110"/>
    </row>
    <row r="4" spans="1:9" ht="47.25" customHeight="1" x14ac:dyDescent="0.35">
      <c r="A4" s="89" t="s">
        <v>0</v>
      </c>
      <c r="B4" s="89" t="s">
        <v>6</v>
      </c>
      <c r="C4" s="89" t="s">
        <v>1</v>
      </c>
      <c r="D4" s="89" t="s">
        <v>2</v>
      </c>
      <c r="E4" s="89" t="s">
        <v>3</v>
      </c>
      <c r="F4" s="89" t="s">
        <v>4</v>
      </c>
      <c r="G4" s="89" t="s">
        <v>70</v>
      </c>
      <c r="H4" s="89" t="s">
        <v>5</v>
      </c>
      <c r="I4" s="90" t="s">
        <v>67</v>
      </c>
    </row>
    <row r="5" spans="1:9" ht="105" x14ac:dyDescent="0.35">
      <c r="A5" s="53">
        <v>1</v>
      </c>
      <c r="B5" s="58" t="s">
        <v>40</v>
      </c>
      <c r="C5" s="23" t="s">
        <v>68</v>
      </c>
      <c r="D5" s="7">
        <v>2000000</v>
      </c>
      <c r="E5" s="46" t="s">
        <v>27</v>
      </c>
      <c r="F5" s="27">
        <v>9600</v>
      </c>
      <c r="G5" s="27">
        <v>540400</v>
      </c>
      <c r="H5" s="24">
        <f>D5-F5-G5</f>
        <v>1450000</v>
      </c>
      <c r="I5" s="23" t="s">
        <v>121</v>
      </c>
    </row>
    <row r="6" spans="1:9" ht="85.5" customHeight="1" x14ac:dyDescent="0.35">
      <c r="A6" s="4">
        <v>2</v>
      </c>
      <c r="B6" s="6" t="s">
        <v>48</v>
      </c>
      <c r="C6" s="23" t="s">
        <v>49</v>
      </c>
      <c r="D6" s="17">
        <v>5836380</v>
      </c>
      <c r="E6" s="46" t="s">
        <v>50</v>
      </c>
      <c r="F6" s="27">
        <v>0</v>
      </c>
      <c r="G6" s="27"/>
      <c r="H6" s="24">
        <f>D6-F6</f>
        <v>5836380</v>
      </c>
      <c r="I6" s="23" t="s">
        <v>91</v>
      </c>
    </row>
    <row r="7" spans="1:9" s="32" customFormat="1" ht="21" customHeight="1" x14ac:dyDescent="0.35">
      <c r="A7" s="14"/>
      <c r="B7" s="45"/>
      <c r="C7" s="41" t="s">
        <v>29</v>
      </c>
      <c r="D7" s="47">
        <f>D5+D6</f>
        <v>7836380</v>
      </c>
      <c r="E7" s="47"/>
      <c r="F7" s="47">
        <f t="shared" ref="F7:H7" si="0">F5+F6</f>
        <v>9600</v>
      </c>
      <c r="G7" s="47">
        <f t="shared" si="0"/>
        <v>540400</v>
      </c>
      <c r="H7" s="47">
        <f t="shared" si="0"/>
        <v>7286380</v>
      </c>
      <c r="I7" s="34"/>
    </row>
    <row r="8" spans="1:9" ht="22.5" customHeight="1" x14ac:dyDescent="0.35">
      <c r="A8" s="105" t="s">
        <v>12</v>
      </c>
      <c r="B8" s="105"/>
      <c r="C8" s="105"/>
      <c r="D8" s="105"/>
      <c r="E8" s="105"/>
      <c r="F8" s="105"/>
      <c r="G8" s="105"/>
      <c r="H8" s="105"/>
      <c r="I8" s="105"/>
    </row>
    <row r="9" spans="1:9" ht="107.25" customHeight="1" x14ac:dyDescent="0.35">
      <c r="A9" s="4">
        <v>1</v>
      </c>
      <c r="B9" s="6" t="s">
        <v>48</v>
      </c>
      <c r="C9" s="23" t="s">
        <v>51</v>
      </c>
      <c r="D9" s="7">
        <v>2083000</v>
      </c>
      <c r="E9" s="62" t="s">
        <v>77</v>
      </c>
      <c r="F9" s="27">
        <v>0</v>
      </c>
      <c r="G9" s="27">
        <v>403000</v>
      </c>
      <c r="H9" s="24">
        <f>D9-G9</f>
        <v>1680000</v>
      </c>
      <c r="I9" s="23" t="s">
        <v>91</v>
      </c>
    </row>
    <row r="10" spans="1:9" s="32" customFormat="1" ht="24" customHeight="1" x14ac:dyDescent="0.35">
      <c r="A10" s="14"/>
      <c r="B10" s="45"/>
      <c r="C10" s="41" t="s">
        <v>29</v>
      </c>
      <c r="D10" s="44">
        <f>D9</f>
        <v>2083000</v>
      </c>
      <c r="E10" s="43"/>
      <c r="F10" s="27">
        <v>0</v>
      </c>
      <c r="G10" s="27">
        <v>0</v>
      </c>
      <c r="H10" s="44">
        <f t="shared" ref="H10" si="1">H9</f>
        <v>1680000</v>
      </c>
      <c r="I10" s="34"/>
    </row>
    <row r="11" spans="1:9" s="32" customFormat="1" x14ac:dyDescent="0.35">
      <c r="A11" s="14"/>
      <c r="B11" s="14"/>
      <c r="C11" s="14" t="s">
        <v>56</v>
      </c>
      <c r="D11" s="15">
        <f>D7+D10</f>
        <v>9919380</v>
      </c>
      <c r="E11" s="15"/>
      <c r="F11" s="15">
        <f t="shared" ref="F11:H11" si="2">F7+F10</f>
        <v>9600</v>
      </c>
      <c r="G11" s="15">
        <f t="shared" si="2"/>
        <v>540400</v>
      </c>
      <c r="H11" s="15">
        <f t="shared" si="2"/>
        <v>8966380</v>
      </c>
      <c r="I11" s="14"/>
    </row>
    <row r="13" spans="1:9" x14ac:dyDescent="0.35">
      <c r="D13" s="33"/>
    </row>
    <row r="14" spans="1:9" x14ac:dyDescent="0.35">
      <c r="F14" s="33"/>
      <c r="G14" s="85">
        <f>H5</f>
        <v>1450000</v>
      </c>
    </row>
    <row r="15" spans="1:9" x14ac:dyDescent="0.35">
      <c r="F15" s="33"/>
      <c r="G15" s="85" t="e">
        <f>H6+H9+#REF!+#REF!</f>
        <v>#REF!</v>
      </c>
    </row>
    <row r="16" spans="1:9" x14ac:dyDescent="0.35">
      <c r="G16" s="85" t="e">
        <f>G14+G15</f>
        <v>#REF!</v>
      </c>
    </row>
  </sheetData>
  <mergeCells count="4">
    <mergeCell ref="A1:I1"/>
    <mergeCell ref="A8:I8"/>
    <mergeCell ref="A3:I3"/>
    <mergeCell ref="A2:I2"/>
  </mergeCells>
  <pageMargins left="0.43307086614173229" right="0.19685039370078741" top="0.41" bottom="0.19685039370078741" header="0.19685039370078741" footer="0.19685039370078741"/>
  <pageSetup paperSize="9" scale="93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showWhiteSpace="0" zoomScale="90" zoomScaleNormal="90" zoomScaleSheetLayoutView="80" workbookViewId="0">
      <selection activeCell="K10" sqref="K10"/>
    </sheetView>
  </sheetViews>
  <sheetFormatPr defaultRowHeight="21" x14ac:dyDescent="0.35"/>
  <cols>
    <col min="1" max="1" width="4.75" style="29" customWidth="1"/>
    <col min="2" max="2" width="13" style="29" customWidth="1"/>
    <col min="3" max="3" width="23.25" style="29" customWidth="1"/>
    <col min="4" max="4" width="13.75" style="29" customWidth="1"/>
    <col min="5" max="5" width="11.875" style="29" customWidth="1"/>
    <col min="6" max="7" width="14.875" style="29" customWidth="1"/>
    <col min="8" max="8" width="14.625" style="29" customWidth="1"/>
    <col min="9" max="9" width="28.625" style="29" customWidth="1"/>
    <col min="10" max="10" width="9" style="29"/>
    <col min="11" max="11" width="12.25" style="29" bestFit="1" customWidth="1"/>
    <col min="12" max="16384" width="9" style="29"/>
  </cols>
  <sheetData>
    <row r="2" spans="1:9" x14ac:dyDescent="0.35">
      <c r="A2" s="102" t="s">
        <v>54</v>
      </c>
      <c r="B2" s="102"/>
      <c r="C2" s="102"/>
      <c r="D2" s="102"/>
      <c r="E2" s="102"/>
      <c r="F2" s="102"/>
      <c r="G2" s="102"/>
      <c r="H2" s="102"/>
      <c r="I2" s="102"/>
    </row>
    <row r="3" spans="1:9" ht="21" customHeight="1" x14ac:dyDescent="0.35">
      <c r="A3" s="103" t="s">
        <v>72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35">
      <c r="A4" s="111" t="s">
        <v>112</v>
      </c>
      <c r="B4" s="112"/>
      <c r="C4" s="112"/>
      <c r="D4" s="112"/>
      <c r="E4" s="112"/>
      <c r="F4" s="112"/>
      <c r="G4" s="112"/>
      <c r="H4" s="112"/>
      <c r="I4" s="112"/>
    </row>
    <row r="5" spans="1:9" ht="56.2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70</v>
      </c>
      <c r="H5" s="2" t="s">
        <v>5</v>
      </c>
      <c r="I5" s="3" t="s">
        <v>67</v>
      </c>
    </row>
    <row r="6" spans="1:9" ht="67.5" customHeight="1" x14ac:dyDescent="0.35">
      <c r="A6" s="4">
        <v>1</v>
      </c>
      <c r="B6" s="6" t="s">
        <v>41</v>
      </c>
      <c r="C6" s="23" t="s">
        <v>52</v>
      </c>
      <c r="D6" s="7">
        <v>47300000</v>
      </c>
      <c r="E6" s="22" t="s">
        <v>76</v>
      </c>
      <c r="F6" s="27">
        <v>7581831.9299999997</v>
      </c>
      <c r="G6" s="27"/>
      <c r="H6" s="24">
        <f>D6-F6</f>
        <v>39718168.07</v>
      </c>
      <c r="I6" s="23" t="s">
        <v>92</v>
      </c>
    </row>
    <row r="7" spans="1:9" s="32" customFormat="1" ht="27.75" customHeight="1" x14ac:dyDescent="0.35">
      <c r="A7" s="14"/>
      <c r="B7" s="45"/>
      <c r="C7" s="41" t="s">
        <v>29</v>
      </c>
      <c r="D7" s="44">
        <f>D6</f>
        <v>47300000</v>
      </c>
      <c r="E7" s="44"/>
      <c r="F7" s="44">
        <f t="shared" ref="F7:H7" si="0">F6</f>
        <v>7581831.9299999997</v>
      </c>
      <c r="G7" s="44">
        <f t="shared" si="0"/>
        <v>0</v>
      </c>
      <c r="H7" s="44">
        <f t="shared" si="0"/>
        <v>39718168.07</v>
      </c>
      <c r="I7" s="81"/>
    </row>
    <row r="8" spans="1:9" x14ac:dyDescent="0.35">
      <c r="A8" s="105" t="s">
        <v>12</v>
      </c>
      <c r="B8" s="105"/>
      <c r="C8" s="105"/>
      <c r="D8" s="105"/>
      <c r="E8" s="105"/>
      <c r="F8" s="105"/>
      <c r="G8" s="105"/>
      <c r="H8" s="105"/>
      <c r="I8" s="105"/>
    </row>
    <row r="9" spans="1:9" ht="63" customHeight="1" x14ac:dyDescent="0.35">
      <c r="A9" s="100"/>
      <c r="B9" s="99" t="s">
        <v>53</v>
      </c>
      <c r="C9" s="37" t="s">
        <v>73</v>
      </c>
      <c r="D9" s="35">
        <v>713400</v>
      </c>
      <c r="E9" s="36" t="s">
        <v>80</v>
      </c>
      <c r="F9" s="27">
        <v>0</v>
      </c>
      <c r="G9" s="27">
        <v>20500</v>
      </c>
      <c r="H9" s="24">
        <f t="shared" ref="H9:H10" si="1">D9-F9-G9</f>
        <v>692900</v>
      </c>
      <c r="I9" s="23" t="s">
        <v>91</v>
      </c>
    </row>
    <row r="10" spans="1:9" ht="42" x14ac:dyDescent="0.35">
      <c r="A10" s="100"/>
      <c r="B10" s="99"/>
      <c r="C10" s="37" t="s">
        <v>74</v>
      </c>
      <c r="D10" s="38">
        <v>216000</v>
      </c>
      <c r="E10" s="36" t="s">
        <v>80</v>
      </c>
      <c r="F10" s="27">
        <v>0</v>
      </c>
      <c r="G10" s="27">
        <v>7200</v>
      </c>
      <c r="H10" s="24">
        <f t="shared" si="1"/>
        <v>208800</v>
      </c>
      <c r="I10" s="23" t="s">
        <v>96</v>
      </c>
    </row>
    <row r="11" spans="1:9" s="32" customFormat="1" x14ac:dyDescent="0.35">
      <c r="A11" s="48"/>
      <c r="B11" s="49"/>
      <c r="C11" s="50" t="s">
        <v>29</v>
      </c>
      <c r="D11" s="47">
        <f>SUM(D9:D10)</f>
        <v>929400</v>
      </c>
      <c r="E11" s="47"/>
      <c r="F11" s="47">
        <f>SUM(F9:F10)</f>
        <v>0</v>
      </c>
      <c r="G11" s="47">
        <f>SUM(G9:G10)</f>
        <v>27700</v>
      </c>
      <c r="H11" s="47">
        <f>SUM(H9:H10)</f>
        <v>901700</v>
      </c>
      <c r="I11" s="34"/>
    </row>
    <row r="12" spans="1:9" s="32" customFormat="1" x14ac:dyDescent="0.35">
      <c r="A12" s="14"/>
      <c r="B12" s="14"/>
      <c r="C12" s="14" t="s">
        <v>56</v>
      </c>
      <c r="D12" s="39">
        <f>D7+D11</f>
        <v>48229400</v>
      </c>
      <c r="E12" s="39"/>
      <c r="F12" s="39"/>
      <c r="G12" s="39">
        <f>G7+G11</f>
        <v>27700</v>
      </c>
      <c r="H12" s="39">
        <f>H7+H11</f>
        <v>40619868.07</v>
      </c>
      <c r="I12" s="14"/>
    </row>
    <row r="15" spans="1:9" x14ac:dyDescent="0.35">
      <c r="G15" s="33"/>
    </row>
    <row r="16" spans="1:9" x14ac:dyDescent="0.35">
      <c r="F16" s="33"/>
      <c r="G16" s="33"/>
    </row>
  </sheetData>
  <mergeCells count="6">
    <mergeCell ref="A2:I2"/>
    <mergeCell ref="A8:I8"/>
    <mergeCell ref="A3:I3"/>
    <mergeCell ref="A4:I4"/>
    <mergeCell ref="A9:A10"/>
    <mergeCell ref="B9:B10"/>
  </mergeCells>
  <pageMargins left="0.62992125984251968" right="0.19685039370078741" top="0.39370078740157483" bottom="0.19685039370078741" header="0.19685039370078741" footer="0.19685039370078741"/>
  <pageSetup paperSize="9" scale="90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2018-09-24T08:52:32Z</cp:lastPrinted>
  <dcterms:created xsi:type="dcterms:W3CDTF">2018-06-01T04:32:51Z</dcterms:created>
  <dcterms:modified xsi:type="dcterms:W3CDTF">2018-09-25T07:06:28Z</dcterms:modified>
</cp:coreProperties>
</file>