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70" windowWidth="20115" windowHeight="6945" firstSheet="1" activeTab="1"/>
  </bookViews>
  <sheets>
    <sheet name="บัญชี1" sheetId="1" state="hidden" r:id="rId1"/>
    <sheet name="บัญชี 1" sheetId="2" r:id="rId2"/>
    <sheet name="บัญชี 2" sheetId="3" r:id="rId3"/>
    <sheet name="บัญชี 3" sheetId="4" r:id="rId4"/>
  </sheets>
  <definedNames>
    <definedName name="_xlnm.Print_Area" localSheetId="1">'บัญชี 1'!$A$1:$I$17</definedName>
    <definedName name="_xlnm.Print_Titles" localSheetId="1">'บัญชี 1'!$5:$5</definedName>
    <definedName name="_xlnm.Print_Titles" localSheetId="2">'บัญชี 2'!$4:$4</definedName>
    <definedName name="_xlnm.Print_Titles" localSheetId="3">'บัญชี 3'!$5:$5</definedName>
    <definedName name="_xlnm.Print_Titles" localSheetId="0">บัญชี1!$4:$4</definedName>
  </definedNames>
  <calcPr calcId="145621"/>
</workbook>
</file>

<file path=xl/calcChain.xml><?xml version="1.0" encoding="utf-8"?>
<calcChain xmlns="http://schemas.openxmlformats.org/spreadsheetml/2006/main">
  <c r="D15" i="2" l="1"/>
  <c r="D9" i="3"/>
  <c r="D9" i="4"/>
  <c r="D5" i="3"/>
  <c r="F13" i="2"/>
  <c r="H13" i="2"/>
  <c r="D13" i="2"/>
  <c r="D12" i="2"/>
  <c r="D11" i="2"/>
  <c r="D8" i="2"/>
  <c r="D7" i="2" l="1"/>
  <c r="F7" i="4" l="1"/>
  <c r="G7" i="4"/>
  <c r="D7" i="4"/>
  <c r="G11" i="2" l="1"/>
  <c r="H9" i="3" l="1"/>
  <c r="F16" i="2" l="1"/>
  <c r="G16" i="2"/>
  <c r="D16" i="2"/>
  <c r="H12" i="2" l="1"/>
  <c r="H5" i="3" l="1"/>
  <c r="G14" i="3" s="1"/>
  <c r="F7" i="3"/>
  <c r="F11" i="3" s="1"/>
  <c r="G7" i="3"/>
  <c r="G11" i="3" s="1"/>
  <c r="D7" i="3"/>
  <c r="H8" i="2"/>
  <c r="H9" i="4" l="1"/>
  <c r="F10" i="4" l="1"/>
  <c r="G10" i="4"/>
  <c r="D10" i="4"/>
  <c r="G11" i="4" l="1"/>
  <c r="H7" i="2"/>
  <c r="F9" i="2" l="1"/>
  <c r="F17" i="2" s="1"/>
  <c r="G9" i="2"/>
  <c r="G17" i="2" s="1"/>
  <c r="H6" i="2"/>
  <c r="D9" i="2" l="1"/>
  <c r="H26" i="2" l="1"/>
  <c r="H20" i="2"/>
  <c r="G14" i="1"/>
  <c r="D11" i="4" l="1"/>
  <c r="D10" i="3"/>
  <c r="D11" i="3" s="1"/>
  <c r="H9" i="2" l="1"/>
  <c r="D17" i="2" l="1"/>
  <c r="H6" i="4"/>
  <c r="H7" i="4" s="1"/>
  <c r="H10" i="3"/>
  <c r="H6" i="3"/>
  <c r="H7" i="3" l="1"/>
  <c r="H11" i="3" s="1"/>
  <c r="G15" i="3"/>
  <c r="G16" i="3" s="1"/>
  <c r="H10" i="4"/>
  <c r="H11" i="4" l="1"/>
  <c r="H15" i="2"/>
  <c r="H21" i="2" s="1"/>
  <c r="H16" i="2" l="1"/>
  <c r="H22" i="2"/>
  <c r="H17" i="2"/>
  <c r="F19" i="1"/>
  <c r="D19" i="1"/>
  <c r="G13" i="1"/>
  <c r="G11" i="1"/>
  <c r="G12" i="1"/>
  <c r="G10" i="1"/>
  <c r="G8" i="1"/>
  <c r="G6" i="1"/>
  <c r="G7" i="1"/>
  <c r="G5" i="1"/>
  <c r="G18" i="1"/>
  <c r="G17" i="1"/>
  <c r="G16" i="1"/>
  <c r="G15" i="1"/>
  <c r="G19" i="1" l="1"/>
</calcChain>
</file>

<file path=xl/sharedStrings.xml><?xml version="1.0" encoding="utf-8"?>
<sst xmlns="http://schemas.openxmlformats.org/spreadsheetml/2006/main" count="147" uniqueCount="93">
  <si>
    <t>ที่</t>
  </si>
  <si>
    <t>กิจกรรม/รายการ</t>
  </si>
  <si>
    <t>งบประมาณตามสัญญา(บาท)</t>
  </si>
  <si>
    <t>สัญญาเริ่มต้น-สิ้นสุด</t>
  </si>
  <si>
    <t>เบิกจ่าย(บาท)</t>
  </si>
  <si>
    <t>คงเหลือ(บาท)</t>
  </si>
  <si>
    <t>หน่วยงาน</t>
  </si>
  <si>
    <t xml:space="preserve">โครง
การชลประทานอ่างทอง
</t>
  </si>
  <si>
    <t>1.1 ปรับปรุงเขื่อนป้องกันตลิ่ง หมู่ 2 ตำบลไชโย อำเภอไชโย จังหวัดอ่างทอง</t>
  </si>
  <si>
    <t>1.3 ปรับปรุงเขื่อนป้องกันตลิ่ง หมู่ 2 ตำบลหลักฟ้า อำเภอไชโย จังหวัดอ่างทอง</t>
  </si>
  <si>
    <t>1.4 ปรับปรุงเขื่อนป้องกันตลิ่ง หมู่ 4 ตำบลย่านซื่อ อำเภอเมือง จังหวัดอ่างทอง</t>
  </si>
  <si>
    <t xml:space="preserve"> - เข้าทำงานแล้ว</t>
  </si>
  <si>
    <t>โครงการเงินเหลือจ่าย</t>
  </si>
  <si>
    <t>13 มี.ค.61 ถึง 13 ก.ค.61</t>
  </si>
  <si>
    <t xml:space="preserve">1.8 ปรับปรุงเขื่อนป้องกันตลิ่ง หมู่ 1 ตำบลหลักฟ้า 
อำเภอไชโย จังหวัดอ่างทอง
</t>
  </si>
  <si>
    <t>29 มี.ค.61 ถึง 1 ต.ค.61</t>
  </si>
  <si>
    <t>ความก้าวหน้า</t>
  </si>
  <si>
    <t xml:space="preserve">แขวงทางหลวงชนบทอ่าง
ทอง
</t>
  </si>
  <si>
    <t xml:space="preserve">เริ่ม 25 เม.ย. 60 สิ้นสุด 
20 ธ.ค. 60
</t>
  </si>
  <si>
    <t xml:space="preserve">ตำรวจ
ภูธรจังหวัดอ่าง
ทอง
</t>
  </si>
  <si>
    <t>3.1 จัดตั้งศูนย์ควบคุมความปลอดภัยและบริการนักท่องเที่ยว</t>
  </si>
  <si>
    <t>เริ่ม 31 ก.ค. 60 สิ้นสุด 16 มิ.ย. 61</t>
  </si>
  <si>
    <t>3.2 ติดตั้งกล้อง CCTV จำนวน 16 แห่ง</t>
  </si>
  <si>
    <t>สนง.โยธาธิการและผังเมืองจังหวัดอ่างทอง</t>
  </si>
  <si>
    <t xml:space="preserve">4.1 ปรับปรุงภูมิทัศน์บริเวณวัดขุนอินทประมูล 
ตำบลอินทประมูล  
อำเภอโพธิ์ทอง
</t>
  </si>
  <si>
    <t xml:space="preserve">เริ่ม 30 พ.ค. 60 สิ้นสุด
25 ธ.ค. 60
ขยายสัญญาถึง
26 ม.ค.61
</t>
  </si>
  <si>
    <t>สนง.เกษตรจังหวัด</t>
  </si>
  <si>
    <t>งบดำเนินงาน</t>
  </si>
  <si>
    <t xml:space="preserve">5.1ส่งเสริมการผลิตสินค้าเกษตรปลอดภัย (ด้านพืช)
4 รายการ
1.เมล็ดและพันธุ์พืช
2.สารชีวภาพ
3.อุปกรณ์และระบบน้ำทางการเกษตร ไม้ไผ่ 
แสลนพรางแสง และเสาคอนกรีตสำเร็จรูป
4.ปุ๋ยเคมี และวัสดุการเกษตรอื่นๆ
</t>
  </si>
  <si>
    <t>รวม</t>
  </si>
  <si>
    <t>1.6 ขุดลอกคลองบ้าน
โพธิ์ทอง ตำบลคำหยาด 
อำเภอโพธิ์ทอง จังหวัดอ่างทอง</t>
  </si>
  <si>
    <t>1.2 ปรับปรุงเขื่อนป้องกันตลิ่ง หมู่ 4 ตำบลราชสถิตย์ 
อำเภอไชโย จังหวัดอ่างทอง</t>
  </si>
  <si>
    <t>1.5 พัฒนาแหล่งน้ำในคลองระบายใหญ่แม่น้ำน้อย 5 
(คลองลำท่าแดง)</t>
  </si>
  <si>
    <t>1.7 ขุดลอกบึงสามโก้
ตำบลสามโก้ อำเภอสามโก้ จังหวัดอ่างทอง</t>
  </si>
  <si>
    <t>2.1 ก่อสร้างถนนลาดยางคันคลองระบายใหญ่แม่น้ำน้อย 3 ฝั่งซ้าย (บ้านเขาบวช-อ่างแก้ว) เขตพื้นที่ตำบลองครักษ์,
ตำบลโคกพุทรา,ตำบลอ่างแก้ว อำเภอโพธิ์ทอง</t>
  </si>
  <si>
    <t xml:space="preserve"> - ผลงาน 25%</t>
  </si>
  <si>
    <t>โครงการพัฒนากลุ่มจังหวัด (เพิ่มเติม) ประจำปีงบประมาณ พ.ศ. 2560</t>
  </si>
  <si>
    <t xml:space="preserve">9 ธ.ค. 60 
ถึง
6 มิ.ย.61
</t>
  </si>
  <si>
    <t xml:space="preserve">3 พ.ค.61 
ถึง 
29 ต.ค.61
</t>
  </si>
  <si>
    <t>สนง.เกษตรและสหกรณ์จังหวัด</t>
  </si>
  <si>
    <t>สนง.พัฒนาชุมชนจังหวัด</t>
  </si>
  <si>
    <t>โครงการชลประทานอ่างทอง</t>
  </si>
  <si>
    <t>โครงการปรับแผนการปฏิบัติงานและแผนการใช้จ่ายงบประมาณ</t>
  </si>
  <si>
    <t>อำเภอสามโก้</t>
  </si>
  <si>
    <t>โครงการพัฒนากลุ่มจังหวัด ประจำปีงบประมาณ พ.ศ. 2561</t>
  </si>
  <si>
    <t>สนง.โยธาธิการและผังเมืองจังหวัด</t>
  </si>
  <si>
    <t>เริ่ม 20 ก.พ.61 สิ้นสุด 17 ต.ค.61</t>
  </si>
  <si>
    <t>โครงการแก้มลิงคลองบ้านใหม่</t>
  </si>
  <si>
    <t>สำนักงานสาธารณสุขจังหวัดอ่างทอง</t>
  </si>
  <si>
    <t>โครงการงบภาค ประจำปีงบประมาณ พ.ศ. 2561</t>
  </si>
  <si>
    <t>โครงการพัฒนาจังหวัด ประจำปีงบประมาณ พ.ศ. 2561</t>
  </si>
  <si>
    <t>รวมทั้งสิ้น</t>
  </si>
  <si>
    <t xml:space="preserve"> - ผลงาน 55%</t>
  </si>
  <si>
    <t xml:space="preserve"> - ผลงาน 35%</t>
  </si>
  <si>
    <t xml:space="preserve"> - เบิกกลางเดือน มิ.ย. 
 - ผลงาน 100%
 - ส่งเบิกกลางเดือน
</t>
  </si>
  <si>
    <t xml:space="preserve"> - 16 มิ.ย. 61 ส่งเบิก</t>
  </si>
  <si>
    <t xml:space="preserve"> - ผลงาน 100%
 - อยู่ระหว่างรวบรวมเอกสาร</t>
  </si>
  <si>
    <t xml:space="preserve"> - รอผลอุทธรณ์
(E-bidding)</t>
  </si>
  <si>
    <t xml:space="preserve"> - เบิกงวดสุดท้ายภายใน 16 มิ.ย 61</t>
  </si>
  <si>
    <t xml:space="preserve"> - สั่งปรับผู้รับจ้างแล้ว 116 วัน 287,000 บาทเศษ
 - ผลงาน 40 %</t>
  </si>
  <si>
    <t xml:space="preserve"> - อยู่ระหว่างตรวจรับ
 - เหลือ กล้วยที่ยังไม่ตรวจรับ
 - ส่งเบิกได้ประมาณปลายเดือน มิ.ย. - ต้นเดือน ก.ค.</t>
  </si>
  <si>
    <t xml:space="preserve"> - ผลงาน 100%
 - ส่งงาน 6 มิ.ย.61
 ส่งเบิกงวดสุดท้าย 
ภายใน 15 มิ.ย. 61</t>
  </si>
  <si>
    <t>ผลการดำเนินงาน</t>
  </si>
  <si>
    <t>1.1พัฒนาผลิตภัณฑ์ของฝากของที่ระลึกกลุ่มจังหวัด</t>
  </si>
  <si>
    <t>เริ่ม 31 พ.ค.61 สิ้นสุด 
28 ส.ค.61</t>
  </si>
  <si>
    <t>ส่งคืน
(บาท)</t>
  </si>
  <si>
    <t>งบประมาณที่ดำเนินการจริง(บาท)</t>
  </si>
  <si>
    <t>ที่ยังดำเนินการและเบิกจ่ายไม่แล้วเสร็จ</t>
  </si>
  <si>
    <t>เครื่องดูดเสมหะแบบเคลื่อนที่ได้ จำนวน 82 เครื่อง</t>
  </si>
  <si>
    <t xml:space="preserve">5 เม.ย.61 ถึง 
30 พ.ย.61
</t>
  </si>
  <si>
    <t>เริ่ม 11 ก.ค.61 สิ้นสุด 7 พ.ย.61</t>
  </si>
  <si>
    <t>14 ส.ค.61 ถึง 
14 ต.ค.61</t>
  </si>
  <si>
    <t xml:space="preserve"> - กันเงินเหลื่อมปี</t>
  </si>
  <si>
    <t xml:space="preserve"> - ผลงาน 60%
 - กันเงินเหลื่อมปี</t>
  </si>
  <si>
    <t>เริ่ม 28 ส.ค.61 สิ้นสุด 
26 ก.ย.61</t>
  </si>
  <si>
    <t>เริ่ม 1 ก.ย.61 สิ้นสุด 
9 ธ.ค.61</t>
  </si>
  <si>
    <t xml:space="preserve"> - กันเงินเหลื่อมปี </t>
  </si>
  <si>
    <t xml:space="preserve"> - กันเงินเหลื่อมปี
</t>
  </si>
  <si>
    <t>ข้อมูล ณ วันที่ 19 ตุลาคม 2561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</si>
  <si>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ข้อมูล ณ วันที่ 19 ตุลาคม 2561
</t>
  </si>
  <si>
    <t>เริ่ม 24 ก.ย.61 สิ้นสุด 
23 ธ.ค.61</t>
  </si>
  <si>
    <t>สำนักงานโยธา
ธิการและผังเมืองจังหวัด</t>
  </si>
  <si>
    <r>
      <t xml:space="preserve"> - ค่าจ้างทำบรรจุภัณฑ์</t>
    </r>
    <r>
      <rPr>
        <sz val="16"/>
        <rFont val="TH SarabunPSK"/>
        <family val="2"/>
      </rPr>
      <t xml:space="preserve"> 500,000</t>
    </r>
    <r>
      <rPr>
        <sz val="16"/>
        <color theme="1"/>
        <rFont val="TH SarabunPSK"/>
        <family val="2"/>
      </rPr>
      <t xml:space="preserve"> บาท 
กันเงินเหลื่อมปี  </t>
    </r>
    <r>
      <rPr>
        <b/>
        <sz val="16"/>
        <color theme="1"/>
        <rFont val="TH SarabunPSK"/>
        <family val="2"/>
      </rPr>
      <t/>
    </r>
  </si>
  <si>
    <t>1.1 รถรางชมวิวระบบเชื้อเพลิงเบนซิน ขนาดไม่น้อยกว่า 23 ที่นั่ง</t>
  </si>
  <si>
    <t>ปรับปรุงภูมิทัศน์บริเวณหน้าศาลากลางจังหวัดอ่างทอง</t>
  </si>
  <si>
    <t>ปรับปรุงหนองระหานใหญ่ พร้อมอาคารประกอบ 
ตำบลไชยภูมิ อำเภอไชโย จังหวัดอ่างทอง</t>
  </si>
  <si>
    <r>
      <t xml:space="preserve"> - </t>
    </r>
    <r>
      <rPr>
        <sz val="16"/>
        <rFont val="TH SarabunPSK"/>
        <family val="2"/>
      </rPr>
      <t>ค่าปัจจัยลดรายจ่ายให้ (อำเภอ) 2,736,750</t>
    </r>
    <r>
      <rPr>
        <sz val="16"/>
        <color theme="1"/>
        <rFont val="TH SarabunPSK"/>
        <family val="2"/>
      </rPr>
      <t xml:space="preserve"> บาท , 
ค่าจ้างทำสื่อประชาสัมพันธ์ </t>
    </r>
    <r>
      <rPr>
        <sz val="16"/>
        <rFont val="TH SarabunPSK"/>
        <family val="2"/>
      </rPr>
      <t>300,000 บาท , ค่าสรุปผล 
การดำเนินงาน 251,000 บาท , ค่าจัดมหกรรม 783,000 บาท  (รวม 4,070,750 บาท) กันเงินเหลื่อปี</t>
    </r>
  </si>
  <si>
    <t>1.1ก่อสร้างถนนคอนกรีตเสริมเหล็กหมู่ที่ 6 
ตำบลสามโก้ เชื่อมต่อหมู่ที่ 3 ตำบลมงคลธรรมนิมิต อำเภอสามโก้ จังหวัดอ่างทอง</t>
  </si>
  <si>
    <t>2.1ปรับปรุงภูมิทัศน์และสิ่งอำนวย
ความสะดวกแก่นักท่องเที่ยว
ณ วัดขุนอินทประมูล</t>
  </si>
  <si>
    <t xml:space="preserve">1.1ปรับปรุงภูมิทัศน์และสิ่งอำนวย
ความสะดวก ณ วัดขุนอินทประมูล
- ก่อสร้างถนน คสล. พร้อมไฟฟ้าส่องสว่าง   </t>
  </si>
  <si>
    <r>
      <t xml:space="preserve"> - ค่าพัฒนาผลิตภัณธ์ 10 ผลิตภัณฑ์ </t>
    </r>
    <r>
      <rPr>
        <sz val="16"/>
        <rFont val="TH SarabunPSK"/>
        <family val="2"/>
      </rPr>
      <t>500,000 บาท,ค่าจ้างเหมาจัดงานแสดงจำหน่ายสินค้า 500,000 บาท,ค่าจ้างสื่อสร้างการเรียนรู้ 450,000 บาท</t>
    </r>
    <r>
      <rPr>
        <sz val="16"/>
        <color theme="1"/>
        <rFont val="TH SarabunPSK"/>
        <family val="2"/>
      </rPr>
      <t xml:space="preserve"> กันเงินเหลื่อมปีทุกรายการ</t>
    </r>
  </si>
  <si>
    <t>2.2 ยกระดับผลิตภัณฑ์ชุมชนสู่มาตราฐานสากล</t>
  </si>
  <si>
    <t>2.1 ขยายผลการพัฒนาหมู่บ้านเศรษฐกิจพอเพียง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</si>
</sst>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2" fillId="0" borderId="0" xfId="0" applyFont="1"/>
    <xf numFmtId="43" fontId="3" fillId="0" borderId="1" xfId="1" applyFont="1" applyBorder="1" applyAlignment="1">
      <alignment horizontal="right" vertical="top" wrapText="1"/>
    </xf>
    <xf numFmtId="43" fontId="3" fillId="0" borderId="1" xfId="1" applyFont="1" applyBorder="1" applyAlignment="1">
      <alignment vertical="top"/>
    </xf>
    <xf numFmtId="43" fontId="3" fillId="0" borderId="1" xfId="1" applyFont="1" applyFill="1" applyBorder="1" applyAlignment="1">
      <alignment vertical="top"/>
    </xf>
    <xf numFmtId="43" fontId="5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/>
    </xf>
    <xf numFmtId="43" fontId="3" fillId="0" borderId="1" xfId="1" applyFont="1" applyFill="1" applyBorder="1" applyAlignment="1">
      <alignment horizontal="left" vertical="top"/>
    </xf>
    <xf numFmtId="43" fontId="3" fillId="0" borderId="1" xfId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5" fillId="0" borderId="0" xfId="0" applyFont="1"/>
    <xf numFmtId="4" fontId="3" fillId="0" borderId="0" xfId="0" applyNumberFormat="1" applyFont="1"/>
    <xf numFmtId="0" fontId="5" fillId="0" borderId="1" xfId="0" applyFont="1" applyBorder="1" applyAlignment="1">
      <alignment horizontal="left" vertical="top"/>
    </xf>
    <xf numFmtId="4" fontId="5" fillId="0" borderId="1" xfId="0" applyNumberFormat="1" applyFont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3" fontId="5" fillId="0" borderId="1" xfId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43" fontId="8" fillId="0" borderId="1" xfId="1" applyFont="1" applyBorder="1" applyAlignment="1">
      <alignment vertical="top"/>
    </xf>
    <xf numFmtId="41" fontId="11" fillId="2" borderId="1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4" fontId="13" fillId="0" borderId="0" xfId="0" applyNumberFormat="1" applyFont="1"/>
    <xf numFmtId="0" fontId="3" fillId="0" borderId="1" xfId="0" applyFont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43" fontId="5" fillId="0" borderId="1" xfId="1" applyFont="1" applyBorder="1" applyAlignment="1">
      <alignment vertical="top" wrapText="1"/>
    </xf>
    <xf numFmtId="187" fontId="3" fillId="0" borderId="1" xfId="1" applyNumberFormat="1" applyFont="1" applyBorder="1" applyAlignment="1">
      <alignment horizontal="right" vertical="top"/>
    </xf>
    <xf numFmtId="43" fontId="13" fillId="0" borderId="0" xfId="0" applyNumberFormat="1" applyFont="1"/>
    <xf numFmtId="0" fontId="13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10" fillId="0" borderId="5" xfId="0" applyFont="1" applyBorder="1" applyAlignment="1">
      <alignment horizontal="right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ปกติ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0</xdr:row>
      <xdr:rowOff>114300</xdr:rowOff>
    </xdr:from>
    <xdr:to>
      <xdr:col>7</xdr:col>
      <xdr:colOff>1066800</xdr:colOff>
      <xdr:row>2</xdr:row>
      <xdr:rowOff>104775</xdr:rowOff>
    </xdr:to>
    <xdr:sp macro="" textlink="">
      <xdr:nvSpPr>
        <xdr:cNvPr id="2" name="TextBox 1"/>
        <xdr:cNvSpPr txBox="1"/>
      </xdr:nvSpPr>
      <xdr:spPr>
        <a:xfrm>
          <a:off x="6848475" y="114300"/>
          <a:ext cx="13335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1276350</xdr:colOff>
      <xdr:row>1</xdr:row>
      <xdr:rowOff>19050</xdr:rowOff>
    </xdr:from>
    <xdr:to>
      <xdr:col>8</xdr:col>
      <xdr:colOff>3004608</xdr:colOff>
      <xdr:row>2</xdr:row>
      <xdr:rowOff>114300</xdr:rowOff>
    </xdr:to>
    <xdr:sp macro="" textlink="">
      <xdr:nvSpPr>
        <xdr:cNvPr id="2" name="TextBox 1"/>
        <xdr:cNvSpPr txBox="1"/>
      </xdr:nvSpPr>
      <xdr:spPr>
        <a:xfrm>
          <a:off x="9591675" y="285750"/>
          <a:ext cx="1728258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205317</xdr:colOff>
      <xdr:row>0</xdr:row>
      <xdr:rowOff>0</xdr:rowOff>
    </xdr:from>
    <xdr:to>
      <xdr:col>8</xdr:col>
      <xdr:colOff>1933575</xdr:colOff>
      <xdr:row>1</xdr:row>
      <xdr:rowOff>95250</xdr:rowOff>
    </xdr:to>
    <xdr:sp macro="" textlink="">
      <xdr:nvSpPr>
        <xdr:cNvPr id="3" name="TextBox 2"/>
        <xdr:cNvSpPr txBox="1"/>
      </xdr:nvSpPr>
      <xdr:spPr>
        <a:xfrm>
          <a:off x="7691967" y="257175"/>
          <a:ext cx="1728258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2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63500</xdr:rowOff>
    </xdr:from>
    <xdr:to>
      <xdr:col>8</xdr:col>
      <xdr:colOff>1728258</xdr:colOff>
      <xdr:row>2</xdr:row>
      <xdr:rowOff>160866</xdr:rowOff>
    </xdr:to>
    <xdr:sp macro="" textlink="">
      <xdr:nvSpPr>
        <xdr:cNvPr id="2" name="TextBox 1"/>
        <xdr:cNvSpPr txBox="1"/>
      </xdr:nvSpPr>
      <xdr:spPr>
        <a:xfrm>
          <a:off x="8456083" y="328083"/>
          <a:ext cx="1728258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3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view="pageBreakPreview" zoomScaleNormal="100" zoomScaleSheetLayoutView="100" workbookViewId="0">
      <selection activeCell="J4" sqref="J4"/>
    </sheetView>
  </sheetViews>
  <sheetFormatPr defaultRowHeight="14.25" x14ac:dyDescent="0.2"/>
  <cols>
    <col min="1" max="1" width="4.75" customWidth="1"/>
    <col min="2" max="2" width="10.25" customWidth="1"/>
    <col min="3" max="3" width="23.25" customWidth="1"/>
    <col min="4" max="4" width="13.75" customWidth="1"/>
    <col min="5" max="5" width="11.875" customWidth="1"/>
    <col min="6" max="6" width="14.875" customWidth="1"/>
    <col min="7" max="7" width="14.625" customWidth="1"/>
    <col min="8" max="8" width="17.75" customWidth="1"/>
  </cols>
  <sheetData>
    <row r="2" spans="1:8" ht="23.25" x14ac:dyDescent="0.35">
      <c r="A2" s="80" t="s">
        <v>36</v>
      </c>
      <c r="B2" s="80"/>
      <c r="C2" s="80"/>
      <c r="D2" s="80"/>
      <c r="E2" s="80"/>
      <c r="F2" s="80"/>
      <c r="G2" s="80"/>
      <c r="H2" s="80"/>
    </row>
    <row r="4" spans="1:8" ht="42" x14ac:dyDescent="0.2">
      <c r="A4" s="2" t="s">
        <v>0</v>
      </c>
      <c r="B4" s="2" t="s">
        <v>6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16</v>
      </c>
    </row>
    <row r="5" spans="1:8" ht="65.25" customHeight="1" x14ac:dyDescent="0.2">
      <c r="A5" s="82">
        <v>1</v>
      </c>
      <c r="B5" s="81" t="s">
        <v>7</v>
      </c>
      <c r="C5" s="6" t="s">
        <v>8</v>
      </c>
      <c r="D5" s="7">
        <v>12427732</v>
      </c>
      <c r="E5" s="5" t="s">
        <v>37</v>
      </c>
      <c r="F5" s="17">
        <v>4170373.8</v>
      </c>
      <c r="G5" s="17">
        <f>D5-F5</f>
        <v>8257358.2000000002</v>
      </c>
      <c r="H5" s="4" t="s">
        <v>52</v>
      </c>
    </row>
    <row r="6" spans="1:8" ht="84" x14ac:dyDescent="0.2">
      <c r="A6" s="82"/>
      <c r="B6" s="81"/>
      <c r="C6" s="6" t="s">
        <v>31</v>
      </c>
      <c r="D6" s="7">
        <v>12436197</v>
      </c>
      <c r="E6" s="5" t="s">
        <v>37</v>
      </c>
      <c r="F6" s="17">
        <v>1865429.55</v>
      </c>
      <c r="G6" s="17">
        <f>D6-F6</f>
        <v>10570767.449999999</v>
      </c>
      <c r="H6" s="4" t="s">
        <v>53</v>
      </c>
    </row>
    <row r="7" spans="1:8" ht="68.25" customHeight="1" x14ac:dyDescent="0.2">
      <c r="A7" s="82"/>
      <c r="B7" s="81"/>
      <c r="C7" s="6" t="s">
        <v>9</v>
      </c>
      <c r="D7" s="7">
        <v>12366052</v>
      </c>
      <c r="E7" s="5" t="s">
        <v>37</v>
      </c>
      <c r="F7" s="17">
        <v>1854907.8</v>
      </c>
      <c r="G7" s="17">
        <f>D7-F7</f>
        <v>10511144.199999999</v>
      </c>
      <c r="H7" s="4" t="s">
        <v>53</v>
      </c>
    </row>
    <row r="8" spans="1:8" ht="68.25" customHeight="1" x14ac:dyDescent="0.2">
      <c r="A8" s="82"/>
      <c r="B8" s="81"/>
      <c r="C8" s="6" t="s">
        <v>10</v>
      </c>
      <c r="D8" s="7">
        <v>25598000</v>
      </c>
      <c r="E8" s="5" t="s">
        <v>37</v>
      </c>
      <c r="F8" s="17">
        <v>15452756</v>
      </c>
      <c r="G8" s="17">
        <f>D8-F8</f>
        <v>10145244</v>
      </c>
      <c r="H8" s="6" t="s">
        <v>54</v>
      </c>
    </row>
    <row r="9" spans="1:8" ht="23.25" customHeight="1" x14ac:dyDescent="0.2">
      <c r="A9" s="82"/>
      <c r="B9" s="81"/>
      <c r="C9" s="8" t="s">
        <v>12</v>
      </c>
      <c r="D9" s="4"/>
      <c r="E9" s="9"/>
      <c r="F9" s="18"/>
      <c r="G9" s="18"/>
      <c r="H9" s="4"/>
    </row>
    <row r="10" spans="1:8" ht="68.25" customHeight="1" x14ac:dyDescent="0.2">
      <c r="A10" s="82"/>
      <c r="B10" s="81"/>
      <c r="C10" s="6" t="s">
        <v>32</v>
      </c>
      <c r="D10" s="10">
        <v>34000000</v>
      </c>
      <c r="E10" s="5" t="s">
        <v>38</v>
      </c>
      <c r="F10" s="18"/>
      <c r="G10" s="18">
        <f t="shared" ref="G10:G18" si="0">D10-F10</f>
        <v>34000000</v>
      </c>
      <c r="H10" s="4" t="s">
        <v>11</v>
      </c>
    </row>
    <row r="11" spans="1:8" ht="69" customHeight="1" x14ac:dyDescent="0.2">
      <c r="A11" s="82"/>
      <c r="B11" s="81"/>
      <c r="C11" s="6" t="s">
        <v>30</v>
      </c>
      <c r="D11" s="7">
        <v>5998441</v>
      </c>
      <c r="E11" s="5" t="s">
        <v>13</v>
      </c>
      <c r="F11" s="18"/>
      <c r="G11" s="18">
        <f t="shared" si="0"/>
        <v>5998441</v>
      </c>
      <c r="H11" s="6" t="s">
        <v>56</v>
      </c>
    </row>
    <row r="12" spans="1:8" ht="63" x14ac:dyDescent="0.2">
      <c r="A12" s="83"/>
      <c r="B12" s="83"/>
      <c r="C12" s="6" t="s">
        <v>33</v>
      </c>
      <c r="D12" s="7">
        <v>10000000</v>
      </c>
      <c r="E12" s="9"/>
      <c r="F12" s="18"/>
      <c r="G12" s="18">
        <f t="shared" si="0"/>
        <v>10000000</v>
      </c>
      <c r="H12" s="6" t="s">
        <v>57</v>
      </c>
    </row>
    <row r="13" spans="1:8" ht="66.75" customHeight="1" x14ac:dyDescent="0.2">
      <c r="A13" s="79"/>
      <c r="B13" s="79"/>
      <c r="C13" s="6" t="s">
        <v>14</v>
      </c>
      <c r="D13" s="10">
        <v>19600000</v>
      </c>
      <c r="E13" s="11" t="s">
        <v>15</v>
      </c>
      <c r="F13" s="18">
        <v>0</v>
      </c>
      <c r="G13" s="18">
        <f t="shared" si="0"/>
        <v>19600000</v>
      </c>
      <c r="H13" s="4" t="s">
        <v>35</v>
      </c>
    </row>
    <row r="14" spans="1:8" ht="126" x14ac:dyDescent="0.2">
      <c r="A14" s="47">
        <v>2</v>
      </c>
      <c r="B14" s="48" t="s">
        <v>17</v>
      </c>
      <c r="C14" s="48" t="s">
        <v>34</v>
      </c>
      <c r="D14" s="49">
        <v>47840000</v>
      </c>
      <c r="E14" s="45" t="s">
        <v>18</v>
      </c>
      <c r="F14" s="50">
        <v>32420211.199999999</v>
      </c>
      <c r="G14" s="50">
        <f>D14-F14</f>
        <v>15419788.800000001</v>
      </c>
      <c r="H14" s="48" t="s">
        <v>61</v>
      </c>
    </row>
    <row r="15" spans="1:8" ht="63" x14ac:dyDescent="0.2">
      <c r="A15" s="78">
        <v>3</v>
      </c>
      <c r="B15" s="76" t="s">
        <v>19</v>
      </c>
      <c r="C15" s="13" t="s">
        <v>20</v>
      </c>
      <c r="D15" s="12">
        <v>14958948.529999999</v>
      </c>
      <c r="E15" s="11" t="s">
        <v>21</v>
      </c>
      <c r="F15" s="18">
        <v>11174052.199999999</v>
      </c>
      <c r="G15" s="18">
        <f t="shared" si="0"/>
        <v>3784896.33</v>
      </c>
      <c r="H15" s="4" t="s">
        <v>55</v>
      </c>
    </row>
    <row r="16" spans="1:8" ht="63" x14ac:dyDescent="0.2">
      <c r="A16" s="79"/>
      <c r="B16" s="77"/>
      <c r="C16" s="13" t="s">
        <v>22</v>
      </c>
      <c r="D16" s="10">
        <v>21999200</v>
      </c>
      <c r="E16" s="11" t="s">
        <v>21</v>
      </c>
      <c r="F16" s="18">
        <v>6599000</v>
      </c>
      <c r="G16" s="18">
        <f t="shared" si="0"/>
        <v>15400200</v>
      </c>
      <c r="H16" s="6" t="s">
        <v>58</v>
      </c>
    </row>
    <row r="17" spans="1:8" ht="126" x14ac:dyDescent="0.2">
      <c r="A17" s="4">
        <v>4</v>
      </c>
      <c r="B17" s="6" t="s">
        <v>23</v>
      </c>
      <c r="C17" s="6" t="s">
        <v>24</v>
      </c>
      <c r="D17" s="10">
        <v>26690000</v>
      </c>
      <c r="E17" s="5" t="s">
        <v>25</v>
      </c>
      <c r="F17" s="19">
        <v>0</v>
      </c>
      <c r="G17" s="18">
        <f t="shared" si="0"/>
        <v>26690000</v>
      </c>
      <c r="H17" s="6" t="s">
        <v>59</v>
      </c>
    </row>
    <row r="18" spans="1:8" ht="237.75" customHeight="1" x14ac:dyDescent="0.2">
      <c r="A18" s="4">
        <v>5</v>
      </c>
      <c r="B18" s="13" t="s">
        <v>26</v>
      </c>
      <c r="C18" s="6" t="s">
        <v>28</v>
      </c>
      <c r="D18" s="12">
        <v>83551279.239999995</v>
      </c>
      <c r="E18" s="11" t="s">
        <v>27</v>
      </c>
      <c r="F18" s="18">
        <v>6097879.2400000002</v>
      </c>
      <c r="G18" s="19">
        <f t="shared" si="0"/>
        <v>77453400</v>
      </c>
      <c r="H18" s="6" t="s">
        <v>60</v>
      </c>
    </row>
    <row r="19" spans="1:8" s="16" customFormat="1" ht="21" x14ac:dyDescent="0.2">
      <c r="A19" s="14"/>
      <c r="B19" s="14"/>
      <c r="C19" s="14" t="s">
        <v>29</v>
      </c>
      <c r="D19" s="15">
        <f>D5+D6+D7+D8+D11+D10+D12+D13+D14+D15+D16+D17+D18</f>
        <v>327465849.76999998</v>
      </c>
      <c r="E19" s="15"/>
      <c r="F19" s="20">
        <f>F5+F6+F7+F8+F11+F10+F12+F13+F14+F15+F16+F17+F18</f>
        <v>79634609.789999992</v>
      </c>
      <c r="G19" s="20">
        <f>G5+G6+G7+G8+G11+G10+G12+G13+G14+G15+G16+G17+G18</f>
        <v>247831239.97999999</v>
      </c>
      <c r="H19" s="14"/>
    </row>
    <row r="23" spans="1:8" x14ac:dyDescent="0.2">
      <c r="F23" s="1"/>
    </row>
  </sheetData>
  <mergeCells count="7">
    <mergeCell ref="B15:B16"/>
    <mergeCell ref="A15:A16"/>
    <mergeCell ref="A2:H2"/>
    <mergeCell ref="B5:B11"/>
    <mergeCell ref="A5:A11"/>
    <mergeCell ref="B12:B13"/>
    <mergeCell ref="A12:A13"/>
  </mergeCells>
  <pageMargins left="0.35433070866141736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zoomScaleNormal="100" zoomScaleSheetLayoutView="90" zoomScalePageLayoutView="70" workbookViewId="0">
      <selection activeCell="C8" sqref="C8"/>
    </sheetView>
  </sheetViews>
  <sheetFormatPr defaultRowHeight="21" x14ac:dyDescent="0.35"/>
  <cols>
    <col min="1" max="1" width="4.75" style="29" customWidth="1"/>
    <col min="2" max="2" width="14.875" style="29" customWidth="1"/>
    <col min="3" max="3" width="36" style="29" customWidth="1"/>
    <col min="4" max="4" width="14.125" style="29" customWidth="1"/>
    <col min="5" max="5" width="12.375" style="29" customWidth="1"/>
    <col min="6" max="6" width="13.125" style="29" customWidth="1"/>
    <col min="7" max="7" width="7.625" style="29" customWidth="1"/>
    <col min="8" max="8" width="12.5" style="29" customWidth="1"/>
    <col min="9" max="9" width="40.625" style="29" customWidth="1"/>
    <col min="10" max="10" width="9" style="29"/>
    <col min="11" max="11" width="9.625" style="29" bestFit="1" customWidth="1"/>
    <col min="12" max="16384" width="9" style="29"/>
  </cols>
  <sheetData>
    <row r="2" spans="1:9" ht="26.25" customHeight="1" x14ac:dyDescent="0.35">
      <c r="A2" s="84" t="s">
        <v>50</v>
      </c>
      <c r="B2" s="84"/>
      <c r="C2" s="84"/>
      <c r="D2" s="84"/>
      <c r="E2" s="84"/>
      <c r="F2" s="84"/>
      <c r="G2" s="84"/>
      <c r="H2" s="84"/>
      <c r="I2" s="84"/>
    </row>
    <row r="3" spans="1:9" x14ac:dyDescent="0.35">
      <c r="A3" s="85" t="s">
        <v>67</v>
      </c>
      <c r="B3" s="85"/>
      <c r="C3" s="85"/>
      <c r="D3" s="85"/>
      <c r="E3" s="85"/>
      <c r="F3" s="85"/>
      <c r="G3" s="85"/>
      <c r="H3" s="85"/>
      <c r="I3" s="85"/>
    </row>
    <row r="4" spans="1:9" x14ac:dyDescent="0.35">
      <c r="A4" s="86" t="s">
        <v>78</v>
      </c>
      <c r="B4" s="86"/>
      <c r="C4" s="86"/>
      <c r="D4" s="86"/>
      <c r="E4" s="86"/>
      <c r="F4" s="86"/>
      <c r="G4" s="86"/>
      <c r="H4" s="86"/>
      <c r="I4" s="86"/>
    </row>
    <row r="5" spans="1:9" ht="57.75" customHeight="1" x14ac:dyDescent="0.35">
      <c r="A5" s="2" t="s">
        <v>0</v>
      </c>
      <c r="B5" s="2" t="s">
        <v>6</v>
      </c>
      <c r="C5" s="2" t="s">
        <v>1</v>
      </c>
      <c r="D5" s="2" t="s">
        <v>66</v>
      </c>
      <c r="E5" s="2" t="s">
        <v>3</v>
      </c>
      <c r="F5" s="2" t="s">
        <v>4</v>
      </c>
      <c r="G5" s="2" t="s">
        <v>65</v>
      </c>
      <c r="H5" s="2" t="s">
        <v>5</v>
      </c>
      <c r="I5" s="3" t="s">
        <v>62</v>
      </c>
    </row>
    <row r="6" spans="1:9" ht="66" customHeight="1" x14ac:dyDescent="0.35">
      <c r="A6" s="70">
        <v>1</v>
      </c>
      <c r="B6" s="75" t="s">
        <v>39</v>
      </c>
      <c r="C6" s="52" t="s">
        <v>83</v>
      </c>
      <c r="D6" s="27">
        <v>1880000</v>
      </c>
      <c r="E6" s="11" t="s">
        <v>64</v>
      </c>
      <c r="F6" s="27">
        <v>0</v>
      </c>
      <c r="G6" s="27"/>
      <c r="H6" s="24">
        <f t="shared" ref="H6" si="0">D6-F6-G6</f>
        <v>1880000</v>
      </c>
      <c r="I6" s="23" t="s">
        <v>76</v>
      </c>
    </row>
    <row r="7" spans="1:9" ht="84" x14ac:dyDescent="0.35">
      <c r="A7" s="89">
        <v>2</v>
      </c>
      <c r="B7" s="88" t="s">
        <v>40</v>
      </c>
      <c r="C7" s="23" t="s">
        <v>92</v>
      </c>
      <c r="D7" s="17">
        <f>13750000-50000-255360-35000-358250</f>
        <v>13051390</v>
      </c>
      <c r="E7" s="21" t="s">
        <v>27</v>
      </c>
      <c r="F7" s="27">
        <v>8980640</v>
      </c>
      <c r="G7" s="27">
        <v>0</v>
      </c>
      <c r="H7" s="24">
        <f t="shared" ref="H7:H8" si="1">D7-F7-G7</f>
        <v>4070750</v>
      </c>
      <c r="I7" s="23" t="s">
        <v>86</v>
      </c>
    </row>
    <row r="8" spans="1:9" ht="44.25" customHeight="1" x14ac:dyDescent="0.35">
      <c r="A8" s="90"/>
      <c r="B8" s="88"/>
      <c r="C8" s="23" t="s">
        <v>91</v>
      </c>
      <c r="D8" s="17">
        <f>1000000-55860-13200</f>
        <v>930940</v>
      </c>
      <c r="E8" s="21" t="s">
        <v>27</v>
      </c>
      <c r="F8" s="17">
        <v>430940</v>
      </c>
      <c r="G8" s="27">
        <v>0</v>
      </c>
      <c r="H8" s="24">
        <f t="shared" si="1"/>
        <v>500000</v>
      </c>
      <c r="I8" s="23" t="s">
        <v>82</v>
      </c>
    </row>
    <row r="9" spans="1:9" s="30" customFormat="1" ht="22.5" customHeight="1" x14ac:dyDescent="0.35">
      <c r="A9" s="55"/>
      <c r="B9" s="34"/>
      <c r="C9" s="35" t="s">
        <v>29</v>
      </c>
      <c r="D9" s="38">
        <f>SUM(D6:D8)</f>
        <v>15862330</v>
      </c>
      <c r="E9" s="38"/>
      <c r="F9" s="38">
        <f>SUM(F6:F8)</f>
        <v>9411580</v>
      </c>
      <c r="G9" s="38">
        <f>SUM(G6:G8)</f>
        <v>0</v>
      </c>
      <c r="H9" s="38">
        <f>SUM(H6:H8)</f>
        <v>6450750</v>
      </c>
      <c r="I9" s="55"/>
    </row>
    <row r="10" spans="1:9" ht="22.5" customHeight="1" x14ac:dyDescent="0.35">
      <c r="A10" s="87" t="s">
        <v>12</v>
      </c>
      <c r="B10" s="87"/>
      <c r="C10" s="87"/>
      <c r="D10" s="87"/>
      <c r="E10" s="87"/>
      <c r="F10" s="87"/>
      <c r="G10" s="87"/>
      <c r="H10" s="87"/>
      <c r="I10" s="87"/>
    </row>
    <row r="11" spans="1:9" ht="63" x14ac:dyDescent="0.35">
      <c r="A11" s="60">
        <v>1</v>
      </c>
      <c r="B11" s="65" t="s">
        <v>41</v>
      </c>
      <c r="C11" s="23" t="s">
        <v>85</v>
      </c>
      <c r="D11" s="28">
        <f>5300000-20000</f>
        <v>5280000</v>
      </c>
      <c r="E11" s="65" t="s">
        <v>75</v>
      </c>
      <c r="F11" s="25"/>
      <c r="G11" s="25">
        <f>D11-H11</f>
        <v>0</v>
      </c>
      <c r="H11" s="26">
        <v>5280000</v>
      </c>
      <c r="I11" s="23" t="s">
        <v>72</v>
      </c>
    </row>
    <row r="12" spans="1:9" ht="63.75" customHeight="1" x14ac:dyDescent="0.35">
      <c r="A12" s="57">
        <v>2</v>
      </c>
      <c r="B12" s="56" t="s">
        <v>81</v>
      </c>
      <c r="C12" s="23" t="s">
        <v>84</v>
      </c>
      <c r="D12" s="28">
        <f>201000</f>
        <v>201000</v>
      </c>
      <c r="E12" s="61" t="s">
        <v>74</v>
      </c>
      <c r="F12" s="25"/>
      <c r="G12" s="25">
        <v>0</v>
      </c>
      <c r="H12" s="26">
        <f t="shared" ref="H12" si="2">D12-F12-G12</f>
        <v>201000</v>
      </c>
      <c r="I12" s="23" t="s">
        <v>72</v>
      </c>
    </row>
    <row r="13" spans="1:9" s="30" customFormat="1" ht="23.25" customHeight="1" x14ac:dyDescent="0.35">
      <c r="A13" s="32"/>
      <c r="B13" s="34"/>
      <c r="C13" s="35" t="s">
        <v>29</v>
      </c>
      <c r="D13" s="38">
        <f>D11+D12</f>
        <v>5481000</v>
      </c>
      <c r="E13" s="37"/>
      <c r="F13" s="37">
        <f t="shared" ref="F13:H13" si="3">F11+F12</f>
        <v>0</v>
      </c>
      <c r="G13" s="25">
        <v>0</v>
      </c>
      <c r="H13" s="38">
        <f t="shared" si="3"/>
        <v>5481000</v>
      </c>
      <c r="I13" s="32"/>
    </row>
    <row r="14" spans="1:9" ht="24.75" customHeight="1" x14ac:dyDescent="0.35">
      <c r="A14" s="87" t="s">
        <v>42</v>
      </c>
      <c r="B14" s="87"/>
      <c r="C14" s="87"/>
      <c r="D14" s="87"/>
      <c r="E14" s="87"/>
      <c r="F14" s="87"/>
      <c r="G14" s="87"/>
      <c r="H14" s="87"/>
      <c r="I14" s="87"/>
    </row>
    <row r="15" spans="1:9" ht="63" x14ac:dyDescent="0.35">
      <c r="A15" s="54">
        <v>1</v>
      </c>
      <c r="B15" s="53" t="s">
        <v>43</v>
      </c>
      <c r="C15" s="23" t="s">
        <v>87</v>
      </c>
      <c r="D15" s="17">
        <f>5023200-215200</f>
        <v>4808000</v>
      </c>
      <c r="E15" s="69" t="s">
        <v>80</v>
      </c>
      <c r="F15" s="25">
        <v>0</v>
      </c>
      <c r="G15" s="25"/>
      <c r="H15" s="26">
        <f>D15-F15</f>
        <v>4808000</v>
      </c>
      <c r="I15" s="23" t="s">
        <v>77</v>
      </c>
    </row>
    <row r="16" spans="1:9" s="30" customFormat="1" x14ac:dyDescent="0.35">
      <c r="A16" s="32"/>
      <c r="B16" s="34"/>
      <c r="C16" s="35" t="s">
        <v>29</v>
      </c>
      <c r="D16" s="36">
        <f>D15</f>
        <v>4808000</v>
      </c>
      <c r="E16" s="36"/>
      <c r="F16" s="36">
        <f t="shared" ref="F16:H16" si="4">F15</f>
        <v>0</v>
      </c>
      <c r="G16" s="36">
        <f t="shared" si="4"/>
        <v>0</v>
      </c>
      <c r="H16" s="36">
        <f t="shared" si="4"/>
        <v>4808000</v>
      </c>
      <c r="I16" s="32"/>
    </row>
    <row r="17" spans="1:9" s="30" customFormat="1" x14ac:dyDescent="0.35">
      <c r="A17" s="14"/>
      <c r="B17" s="14"/>
      <c r="C17" s="14" t="s">
        <v>51</v>
      </c>
      <c r="D17" s="15">
        <f>D9+D13+D16</f>
        <v>26151330</v>
      </c>
      <c r="E17" s="15"/>
      <c r="F17" s="15">
        <f>F9+F13+F16</f>
        <v>9411580</v>
      </c>
      <c r="G17" s="15">
        <f>G9+G13+G16</f>
        <v>0</v>
      </c>
      <c r="H17" s="15">
        <f>H9+H13+H16</f>
        <v>16739750</v>
      </c>
      <c r="I17" s="14"/>
    </row>
    <row r="19" spans="1:9" x14ac:dyDescent="0.35">
      <c r="F19" s="31"/>
      <c r="G19" s="31"/>
    </row>
    <row r="20" spans="1:9" x14ac:dyDescent="0.35">
      <c r="F20" s="31"/>
      <c r="G20" s="31"/>
      <c r="H20" s="73" t="e">
        <f>#REF!+#REF!+#REF!+#REF!+#REF!+H7+H8+#REF!+#REF!+#REF!+#REF!+#REF!+#REF!</f>
        <v>#REF!</v>
      </c>
      <c r="I20" s="74">
        <v>24</v>
      </c>
    </row>
    <row r="21" spans="1:9" x14ac:dyDescent="0.35">
      <c r="E21" s="31"/>
      <c r="F21" s="31"/>
      <c r="G21" s="31"/>
      <c r="H21" s="73">
        <f>H6+H11+H12+H15</f>
        <v>12169000</v>
      </c>
      <c r="I21" s="74">
        <v>6</v>
      </c>
    </row>
    <row r="22" spans="1:9" x14ac:dyDescent="0.35">
      <c r="H22" s="73" t="e">
        <f>H20+H21</f>
        <v>#REF!</v>
      </c>
    </row>
    <row r="23" spans="1:9" x14ac:dyDescent="0.35">
      <c r="H23" s="74"/>
    </row>
    <row r="24" spans="1:9" x14ac:dyDescent="0.35">
      <c r="H24" s="74"/>
    </row>
    <row r="25" spans="1:9" x14ac:dyDescent="0.35">
      <c r="H25" s="73"/>
    </row>
    <row r="26" spans="1:9" x14ac:dyDescent="0.35">
      <c r="H26" s="73" t="e">
        <f>#REF!+#REF!+#REF!+#REF!+#REF!+#REF!+#REF!+#REF!+#REF!+#REF!+#REF!</f>
        <v>#REF!</v>
      </c>
    </row>
  </sheetData>
  <mergeCells count="7">
    <mergeCell ref="A2:I2"/>
    <mergeCell ref="A3:I3"/>
    <mergeCell ref="A4:I4"/>
    <mergeCell ref="A14:I14"/>
    <mergeCell ref="A10:I10"/>
    <mergeCell ref="B7:B8"/>
    <mergeCell ref="A7:A8"/>
  </mergeCells>
  <pageMargins left="0.39370078740157499" right="0.196850393700787" top="0.18" bottom="0.196850393700787" header="0.196850393700787" footer="0.196850393700787"/>
  <pageSetup paperSize="9" scale="83" orientation="landscape" verticalDpi="0" r:id="rId1"/>
  <headerFooter>
    <oddHeader xml:space="preserve">&amp;C&amp;"TH SarabunPSK,ธรรมดา"หน้า &amp;P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90" workbookViewId="0">
      <selection activeCell="B9" sqref="B9"/>
    </sheetView>
  </sheetViews>
  <sheetFormatPr defaultRowHeight="21" x14ac:dyDescent="0.35"/>
  <cols>
    <col min="1" max="1" width="4.75" style="29" customWidth="1"/>
    <col min="2" max="2" width="15.125" style="29" customWidth="1"/>
    <col min="3" max="3" width="30" style="29" customWidth="1"/>
    <col min="4" max="4" width="13.75" style="29" customWidth="1"/>
    <col min="5" max="5" width="11.875" style="29" customWidth="1"/>
    <col min="6" max="6" width="13.25" style="29" customWidth="1"/>
    <col min="7" max="7" width="12" style="29" bestFit="1" customWidth="1"/>
    <col min="8" max="8" width="14.5" style="29" customWidth="1"/>
    <col min="9" max="9" width="38.375" style="29" customWidth="1"/>
    <col min="10" max="16384" width="9" style="29"/>
  </cols>
  <sheetData>
    <row r="1" spans="1:9" x14ac:dyDescent="0.35">
      <c r="A1" s="84" t="s">
        <v>44</v>
      </c>
      <c r="B1" s="84"/>
      <c r="C1" s="84"/>
      <c r="D1" s="84"/>
      <c r="E1" s="84"/>
      <c r="F1" s="84"/>
      <c r="G1" s="84"/>
      <c r="H1" s="84"/>
      <c r="I1" s="84"/>
    </row>
    <row r="2" spans="1:9" s="64" customFormat="1" ht="26.25" customHeight="1" x14ac:dyDescent="0.35">
      <c r="A2" s="85" t="s">
        <v>67</v>
      </c>
      <c r="B2" s="85"/>
      <c r="C2" s="85"/>
      <c r="D2" s="85"/>
      <c r="E2" s="85"/>
      <c r="F2" s="85"/>
      <c r="G2" s="85"/>
      <c r="H2" s="85"/>
      <c r="I2" s="85"/>
    </row>
    <row r="3" spans="1:9" s="64" customFormat="1" ht="16.5" customHeight="1" x14ac:dyDescent="0.35">
      <c r="A3" s="91" t="s">
        <v>78</v>
      </c>
      <c r="B3" s="91"/>
      <c r="C3" s="91"/>
      <c r="D3" s="91"/>
      <c r="E3" s="91"/>
      <c r="F3" s="91"/>
      <c r="G3" s="91"/>
      <c r="H3" s="91"/>
      <c r="I3" s="91"/>
    </row>
    <row r="4" spans="1:9" ht="47.25" customHeight="1" x14ac:dyDescent="0.35">
      <c r="A4" s="62" t="s">
        <v>0</v>
      </c>
      <c r="B4" s="62" t="s">
        <v>6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65</v>
      </c>
      <c r="H4" s="62" t="s">
        <v>5</v>
      </c>
      <c r="I4" s="63" t="s">
        <v>62</v>
      </c>
    </row>
    <row r="5" spans="1:9" ht="84" x14ac:dyDescent="0.35">
      <c r="A5" s="46">
        <v>1</v>
      </c>
      <c r="B5" s="66" t="s">
        <v>40</v>
      </c>
      <c r="C5" s="23" t="s">
        <v>63</v>
      </c>
      <c r="D5" s="7">
        <f>2000000-540400</f>
        <v>1459600</v>
      </c>
      <c r="E5" s="40" t="s">
        <v>27</v>
      </c>
      <c r="F5" s="27">
        <v>9600</v>
      </c>
      <c r="G5" s="27">
        <v>0</v>
      </c>
      <c r="H5" s="24">
        <f>D5-F5-G5</f>
        <v>1450000</v>
      </c>
      <c r="I5" s="23" t="s">
        <v>90</v>
      </c>
    </row>
    <row r="6" spans="1:9" ht="66" customHeight="1" x14ac:dyDescent="0.35">
      <c r="A6" s="4">
        <v>2</v>
      </c>
      <c r="B6" s="67" t="s">
        <v>45</v>
      </c>
      <c r="C6" s="23" t="s">
        <v>88</v>
      </c>
      <c r="D6" s="17">
        <v>5836380</v>
      </c>
      <c r="E6" s="40" t="s">
        <v>46</v>
      </c>
      <c r="F6" s="27">
        <v>0</v>
      </c>
      <c r="G6" s="27"/>
      <c r="H6" s="24">
        <f>D6-F6</f>
        <v>5836380</v>
      </c>
      <c r="I6" s="23" t="s">
        <v>72</v>
      </c>
    </row>
    <row r="7" spans="1:9" s="30" customFormat="1" ht="21" customHeight="1" x14ac:dyDescent="0.35">
      <c r="A7" s="14"/>
      <c r="B7" s="39"/>
      <c r="C7" s="35" t="s">
        <v>29</v>
      </c>
      <c r="D7" s="41">
        <f>D5+D6</f>
        <v>7295980</v>
      </c>
      <c r="E7" s="41"/>
      <c r="F7" s="41">
        <f t="shared" ref="F7:H7" si="0">F5+F6</f>
        <v>9600</v>
      </c>
      <c r="G7" s="41">
        <f t="shared" si="0"/>
        <v>0</v>
      </c>
      <c r="H7" s="41">
        <f t="shared" si="0"/>
        <v>7286380</v>
      </c>
      <c r="I7" s="32"/>
    </row>
    <row r="8" spans="1:9" ht="22.5" customHeight="1" x14ac:dyDescent="0.35">
      <c r="A8" s="87" t="s">
        <v>12</v>
      </c>
      <c r="B8" s="87"/>
      <c r="C8" s="87"/>
      <c r="D8" s="87"/>
      <c r="E8" s="87"/>
      <c r="F8" s="87"/>
      <c r="G8" s="87"/>
      <c r="H8" s="87"/>
      <c r="I8" s="87"/>
    </row>
    <row r="9" spans="1:9" ht="68.25" customHeight="1" x14ac:dyDescent="0.35">
      <c r="A9" s="4">
        <v>1</v>
      </c>
      <c r="B9" s="67" t="s">
        <v>45</v>
      </c>
      <c r="C9" s="23" t="s">
        <v>89</v>
      </c>
      <c r="D9" s="7">
        <f>2083000-403000</f>
        <v>1680000</v>
      </c>
      <c r="E9" s="51" t="s">
        <v>70</v>
      </c>
      <c r="F9" s="27">
        <v>0</v>
      </c>
      <c r="G9" s="27">
        <v>0</v>
      </c>
      <c r="H9" s="24">
        <f>D9-G9</f>
        <v>1680000</v>
      </c>
      <c r="I9" s="23" t="s">
        <v>72</v>
      </c>
    </row>
    <row r="10" spans="1:9" s="30" customFormat="1" ht="24" customHeight="1" x14ac:dyDescent="0.35">
      <c r="A10" s="14"/>
      <c r="B10" s="39"/>
      <c r="C10" s="35" t="s">
        <v>29</v>
      </c>
      <c r="D10" s="38">
        <f>D9</f>
        <v>1680000</v>
      </c>
      <c r="E10" s="37"/>
      <c r="F10" s="27">
        <v>0</v>
      </c>
      <c r="G10" s="27">
        <v>0</v>
      </c>
      <c r="H10" s="38">
        <f t="shared" ref="H10" si="1">H9</f>
        <v>1680000</v>
      </c>
      <c r="I10" s="32"/>
    </row>
    <row r="11" spans="1:9" s="30" customFormat="1" x14ac:dyDescent="0.35">
      <c r="A11" s="14"/>
      <c r="B11" s="14"/>
      <c r="C11" s="14" t="s">
        <v>51</v>
      </c>
      <c r="D11" s="15">
        <f>D7+D10</f>
        <v>8975980</v>
      </c>
      <c r="E11" s="15"/>
      <c r="F11" s="15">
        <f t="shared" ref="F11:H11" si="2">F7+F10</f>
        <v>9600</v>
      </c>
      <c r="G11" s="15">
        <f t="shared" si="2"/>
        <v>0</v>
      </c>
      <c r="H11" s="15">
        <f t="shared" si="2"/>
        <v>8966380</v>
      </c>
      <c r="I11" s="14"/>
    </row>
    <row r="13" spans="1:9" x14ac:dyDescent="0.35">
      <c r="D13" s="31"/>
    </row>
    <row r="14" spans="1:9" x14ac:dyDescent="0.35">
      <c r="F14" s="31"/>
      <c r="G14" s="59">
        <f>H5</f>
        <v>1450000</v>
      </c>
    </row>
    <row r="15" spans="1:9" x14ac:dyDescent="0.35">
      <c r="F15" s="31"/>
      <c r="G15" s="59" t="e">
        <f>H6+H9+#REF!+#REF!</f>
        <v>#REF!</v>
      </c>
    </row>
    <row r="16" spans="1:9" x14ac:dyDescent="0.35">
      <c r="G16" s="59" t="e">
        <f>G14+G15</f>
        <v>#REF!</v>
      </c>
    </row>
  </sheetData>
  <mergeCells count="4">
    <mergeCell ref="A1:I1"/>
    <mergeCell ref="A8:I8"/>
    <mergeCell ref="A3:I3"/>
    <mergeCell ref="A2:I2"/>
  </mergeCells>
  <pageMargins left="0.43307086614173201" right="0.196850393700787" top="0.42" bottom="0.196850393700787" header="0.196850393700787" footer="0.196850393700787"/>
  <pageSetup paperSize="9" scale="83" orientation="landscape" verticalDpi="0" r:id="rId1"/>
  <headerFooter>
    <oddHeader>&amp;C&amp;"TH SarabunPSK,ธรรมดา"หน้า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WhiteSpace="0" zoomScaleNormal="100" zoomScaleSheetLayoutView="80" workbookViewId="0">
      <selection activeCell="G9" sqref="G9"/>
    </sheetView>
  </sheetViews>
  <sheetFormatPr defaultRowHeight="21" x14ac:dyDescent="0.35"/>
  <cols>
    <col min="1" max="1" width="4.75" style="29" customWidth="1"/>
    <col min="2" max="2" width="13" style="29" customWidth="1"/>
    <col min="3" max="3" width="23.25" style="29" customWidth="1"/>
    <col min="4" max="4" width="13.75" style="29" customWidth="1"/>
    <col min="5" max="5" width="11.875" style="29" customWidth="1"/>
    <col min="6" max="7" width="14.875" style="29" customWidth="1"/>
    <col min="8" max="8" width="14.625" style="29" customWidth="1"/>
    <col min="9" max="9" width="28.625" style="29" customWidth="1"/>
    <col min="10" max="10" width="9" style="29"/>
    <col min="11" max="11" width="12.25" style="29" bestFit="1" customWidth="1"/>
    <col min="12" max="16384" width="9" style="29"/>
  </cols>
  <sheetData>
    <row r="2" spans="1:9" x14ac:dyDescent="0.35">
      <c r="A2" s="84" t="s">
        <v>49</v>
      </c>
      <c r="B2" s="84"/>
      <c r="C2" s="84"/>
      <c r="D2" s="84"/>
      <c r="E2" s="84"/>
      <c r="F2" s="84"/>
      <c r="G2" s="84"/>
      <c r="H2" s="84"/>
      <c r="I2" s="84"/>
    </row>
    <row r="3" spans="1:9" ht="21" customHeight="1" x14ac:dyDescent="0.35">
      <c r="A3" s="85" t="s">
        <v>67</v>
      </c>
      <c r="B3" s="85"/>
      <c r="C3" s="85"/>
      <c r="D3" s="85"/>
      <c r="E3" s="85"/>
      <c r="F3" s="85"/>
      <c r="G3" s="85"/>
      <c r="H3" s="85"/>
      <c r="I3" s="85"/>
    </row>
    <row r="4" spans="1:9" x14ac:dyDescent="0.35">
      <c r="A4" s="92" t="s">
        <v>79</v>
      </c>
      <c r="B4" s="93"/>
      <c r="C4" s="93"/>
      <c r="D4" s="93"/>
      <c r="E4" s="93"/>
      <c r="F4" s="93"/>
      <c r="G4" s="93"/>
      <c r="H4" s="93"/>
      <c r="I4" s="93"/>
    </row>
    <row r="5" spans="1:9" ht="56.25" customHeight="1" x14ac:dyDescent="0.35">
      <c r="A5" s="2" t="s">
        <v>0</v>
      </c>
      <c r="B5" s="2" t="s">
        <v>6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65</v>
      </c>
      <c r="H5" s="2" t="s">
        <v>5</v>
      </c>
      <c r="I5" s="3" t="s">
        <v>62</v>
      </c>
    </row>
    <row r="6" spans="1:9" ht="67.5" customHeight="1" x14ac:dyDescent="0.35">
      <c r="A6" s="4">
        <v>1</v>
      </c>
      <c r="B6" s="67" t="s">
        <v>41</v>
      </c>
      <c r="C6" s="23" t="s">
        <v>47</v>
      </c>
      <c r="D6" s="7">
        <v>47300000</v>
      </c>
      <c r="E6" s="22" t="s">
        <v>69</v>
      </c>
      <c r="F6" s="27">
        <v>13651326.460000001</v>
      </c>
      <c r="G6" s="27">
        <v>0</v>
      </c>
      <c r="H6" s="24">
        <f>D6-F6</f>
        <v>33648673.539999999</v>
      </c>
      <c r="I6" s="23" t="s">
        <v>73</v>
      </c>
    </row>
    <row r="7" spans="1:9" s="30" customFormat="1" ht="27.75" customHeight="1" x14ac:dyDescent="0.35">
      <c r="A7" s="14"/>
      <c r="B7" s="39"/>
      <c r="C7" s="35" t="s">
        <v>29</v>
      </c>
      <c r="D7" s="38">
        <f>D6</f>
        <v>47300000</v>
      </c>
      <c r="E7" s="38"/>
      <c r="F7" s="38">
        <f t="shared" ref="F7:H7" si="0">F6</f>
        <v>13651326.460000001</v>
      </c>
      <c r="G7" s="71">
        <f t="shared" si="0"/>
        <v>0</v>
      </c>
      <c r="H7" s="38">
        <f t="shared" si="0"/>
        <v>33648673.539999999</v>
      </c>
      <c r="I7" s="58"/>
    </row>
    <row r="8" spans="1:9" x14ac:dyDescent="0.35">
      <c r="A8" s="87" t="s">
        <v>12</v>
      </c>
      <c r="B8" s="87"/>
      <c r="C8" s="87"/>
      <c r="D8" s="87"/>
      <c r="E8" s="87"/>
      <c r="F8" s="87"/>
      <c r="G8" s="87"/>
      <c r="H8" s="87"/>
      <c r="I8" s="87"/>
    </row>
    <row r="9" spans="1:9" ht="63" customHeight="1" x14ac:dyDescent="0.35">
      <c r="A9" s="68">
        <v>1</v>
      </c>
      <c r="B9" s="67" t="s">
        <v>48</v>
      </c>
      <c r="C9" s="6" t="s">
        <v>68</v>
      </c>
      <c r="D9" s="7">
        <f>713400-20500</f>
        <v>692900</v>
      </c>
      <c r="E9" s="67" t="s">
        <v>71</v>
      </c>
      <c r="F9" s="27">
        <v>0</v>
      </c>
      <c r="G9" s="72">
        <v>0</v>
      </c>
      <c r="H9" s="24">
        <f t="shared" ref="H9" si="1">D9-F9-G9</f>
        <v>692900</v>
      </c>
      <c r="I9" s="23" t="s">
        <v>72</v>
      </c>
    </row>
    <row r="10" spans="1:9" s="30" customFormat="1" x14ac:dyDescent="0.35">
      <c r="A10" s="42"/>
      <c r="B10" s="43"/>
      <c r="C10" s="44" t="s">
        <v>29</v>
      </c>
      <c r="D10" s="41">
        <f>SUM(D9:D9)</f>
        <v>692900</v>
      </c>
      <c r="E10" s="41"/>
      <c r="F10" s="41">
        <f>SUM(F9:F9)</f>
        <v>0</v>
      </c>
      <c r="G10" s="41">
        <f>SUM(G9:G9)</f>
        <v>0</v>
      </c>
      <c r="H10" s="41">
        <f>SUM(H9:H9)</f>
        <v>692900</v>
      </c>
      <c r="I10" s="32"/>
    </row>
    <row r="11" spans="1:9" s="30" customFormat="1" x14ac:dyDescent="0.35">
      <c r="A11" s="14"/>
      <c r="B11" s="14"/>
      <c r="C11" s="14" t="s">
        <v>51</v>
      </c>
      <c r="D11" s="33">
        <f>D7+D10</f>
        <v>47992900</v>
      </c>
      <c r="E11" s="33"/>
      <c r="F11" s="33"/>
      <c r="G11" s="33">
        <f>G7+G10</f>
        <v>0</v>
      </c>
      <c r="H11" s="33">
        <f>H7+H10</f>
        <v>34341573.539999999</v>
      </c>
      <c r="I11" s="14"/>
    </row>
    <row r="14" spans="1:9" x14ac:dyDescent="0.35">
      <c r="G14" s="31"/>
    </row>
    <row r="15" spans="1:9" x14ac:dyDescent="0.35">
      <c r="F15" s="31"/>
      <c r="G15" s="31"/>
    </row>
  </sheetData>
  <mergeCells count="4">
    <mergeCell ref="A2:I2"/>
    <mergeCell ref="A8:I8"/>
    <mergeCell ref="A3:I3"/>
    <mergeCell ref="A4:I4"/>
  </mergeCells>
  <pageMargins left="0.62992125984251968" right="0.19685039370078741" top="0.39370078740157483" bottom="0.19685039370078741" header="0.19685039370078741" footer="0.19685039370078741"/>
  <pageSetup paperSize="9" scale="90" orientation="landscape" verticalDpi="0" r:id="rId1"/>
  <headerFooter>
    <oddHeader>&amp;C&amp;"TH SarabunPSK,ธรรมดา"หน้า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บัญชี1</vt:lpstr>
      <vt:lpstr>บัญชี 1</vt:lpstr>
      <vt:lpstr>บัญชี 2</vt:lpstr>
      <vt:lpstr>บัญชี 3</vt:lpstr>
      <vt:lpstr>'บัญชี 1'!Print_Area</vt:lpstr>
      <vt:lpstr>'บัญชี 1'!Print_Titles</vt:lpstr>
      <vt:lpstr>'บัญชี 2'!Print_Titles</vt:lpstr>
      <vt:lpstr>'บัญชี 3'!Print_Titles</vt:lpstr>
      <vt:lpstr>บัญชี1!Print_Titles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jass</cp:lastModifiedBy>
  <cp:lastPrinted>2018-10-18T07:48:31Z</cp:lastPrinted>
  <dcterms:created xsi:type="dcterms:W3CDTF">2018-06-01T04:32:51Z</dcterms:created>
  <dcterms:modified xsi:type="dcterms:W3CDTF">2018-10-29T08:08:02Z</dcterms:modified>
</cp:coreProperties>
</file>