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40" windowWidth="20055" windowHeight="7770" firstSheet="1" activeTab="1"/>
  </bookViews>
  <sheets>
    <sheet name="1. เบิกจ่าย 32 รายการ" sheetId="7" r:id="rId1"/>
    <sheet name="2. ก่อหนี้ผูกพัน 15 รายการ" sheetId="1" r:id="rId2"/>
    <sheet name="3. ยังไม่ก่อหนี้ผูกพัน 3 รายการ" sheetId="6" r:id="rId3"/>
    <sheet name="4 งบดำเนินงาน" sheetId="5" r:id="rId4"/>
  </sheets>
  <definedNames>
    <definedName name="_xlnm._FilterDatabase" localSheetId="1" hidden="1">'2. ก่อหนี้ผูกพัน 15 รายการ'!$A$3:$L$36</definedName>
    <definedName name="_GoBack" localSheetId="1">'2. ก่อหนี้ผูกพัน 15 รายการ'!#REF!</definedName>
    <definedName name="_xlnm.Print_Area" localSheetId="1">'2. ก่อหนี้ผูกพัน 15 รายการ'!$A$1:$L$44</definedName>
    <definedName name="_xlnm.Print_Area" localSheetId="3">'4 งบดำเนินงาน'!$A$1:$J$57</definedName>
    <definedName name="_xlnm.Print_Titles" localSheetId="0">'1. เบิกจ่าย 32 รายการ'!$2:$3</definedName>
    <definedName name="_xlnm.Print_Titles" localSheetId="1">'2. ก่อหนี้ผูกพัน 15 รายการ'!$3:$4</definedName>
    <definedName name="_xlnm.Print_Titles" localSheetId="3">'4 งบดำเนินงาน'!$3:$4</definedName>
  </definedNames>
  <calcPr calcId="152511"/>
</workbook>
</file>

<file path=xl/calcChain.xml><?xml version="1.0" encoding="utf-8"?>
<calcChain xmlns="http://schemas.openxmlformats.org/spreadsheetml/2006/main">
  <c r="D9" i="1" l="1"/>
  <c r="D12" i="1"/>
  <c r="D44" i="1"/>
  <c r="D30" i="1" l="1"/>
  <c r="M29" i="1"/>
  <c r="D33" i="1"/>
  <c r="M32" i="1"/>
  <c r="D27" i="1" l="1"/>
  <c r="D16" i="1"/>
  <c r="D22" i="1" l="1"/>
  <c r="C57" i="5" l="1"/>
  <c r="H44" i="5"/>
  <c r="G44" i="5"/>
  <c r="H25" i="5"/>
  <c r="G25" i="5"/>
  <c r="H54" i="5"/>
  <c r="H55" i="5"/>
  <c r="H31" i="5"/>
  <c r="G55" i="5"/>
  <c r="G54" i="5"/>
  <c r="F36" i="7"/>
  <c r="C36" i="7"/>
  <c r="D36" i="7" l="1"/>
  <c r="C6" i="6"/>
  <c r="F31" i="7" l="1"/>
  <c r="F30" i="7"/>
  <c r="F25" i="7"/>
  <c r="F23" i="7"/>
  <c r="F22" i="7"/>
  <c r="F21" i="7"/>
  <c r="F20" i="7"/>
  <c r="F19" i="7"/>
  <c r="C40" i="5" l="1"/>
  <c r="C37" i="5"/>
  <c r="C34" i="5"/>
  <c r="C29" i="5"/>
  <c r="C18" i="5"/>
  <c r="C13" i="5"/>
  <c r="C10" i="5"/>
  <c r="N10" i="1"/>
  <c r="N13" i="1"/>
  <c r="N17" i="1"/>
  <c r="N20" i="1"/>
  <c r="N23" i="1"/>
  <c r="N28" i="1"/>
  <c r="N31" i="1"/>
  <c r="N34" i="1"/>
  <c r="N36" i="1"/>
  <c r="N41" i="1"/>
  <c r="M10" i="1"/>
  <c r="M13" i="1"/>
  <c r="M14" i="1"/>
  <c r="M17" i="1"/>
  <c r="M18" i="1"/>
  <c r="M20" i="1"/>
  <c r="M23" i="1"/>
  <c r="M24" i="1"/>
  <c r="M28" i="1"/>
  <c r="M31" i="1"/>
  <c r="M34" i="1"/>
  <c r="M36" i="1"/>
  <c r="M38" i="1"/>
  <c r="M41" i="1"/>
  <c r="N44" i="1"/>
  <c r="D40" i="1"/>
  <c r="D37" i="1"/>
  <c r="N37" i="1" s="1"/>
  <c r="N33" i="1"/>
  <c r="N30" i="1"/>
  <c r="N27" i="1"/>
  <c r="N22" i="1"/>
  <c r="D19" i="1"/>
  <c r="N16" i="1"/>
  <c r="N9" i="1"/>
  <c r="C2" i="1" l="1"/>
  <c r="F22" i="1" s="1"/>
  <c r="D2" i="5"/>
  <c r="F37" i="5" s="1"/>
  <c r="L37" i="5" s="1"/>
  <c r="N40" i="1"/>
  <c r="N19" i="1"/>
  <c r="N12" i="1"/>
  <c r="F13" i="5" l="1"/>
  <c r="L13" i="5" s="1"/>
  <c r="F40" i="5"/>
  <c r="L40" i="5" s="1"/>
  <c r="F34" i="5"/>
  <c r="L34" i="5" s="1"/>
  <c r="F18" i="5"/>
  <c r="L18" i="5" s="1"/>
  <c r="F29" i="5"/>
  <c r="L29" i="5" s="1"/>
  <c r="F16" i="1"/>
  <c r="M16" i="1" s="1"/>
  <c r="F9" i="1"/>
  <c r="M9" i="1" s="1"/>
  <c r="M22" i="1"/>
  <c r="N5" i="1"/>
  <c r="F37" i="1"/>
  <c r="M37" i="1" s="1"/>
  <c r="F44" i="1"/>
  <c r="M44" i="1" s="1"/>
  <c r="F27" i="1"/>
  <c r="M27" i="1" s="1"/>
  <c r="F30" i="1"/>
  <c r="M30" i="1" s="1"/>
  <c r="F40" i="1"/>
  <c r="M40" i="1" s="1"/>
  <c r="F19" i="1"/>
  <c r="M19" i="1" s="1"/>
  <c r="F10" i="5"/>
  <c r="L10" i="5" s="1"/>
  <c r="F57" i="5"/>
  <c r="L57" i="5" s="1"/>
  <c r="F33" i="1"/>
  <c r="M33" i="1" s="1"/>
  <c r="F12" i="1"/>
  <c r="M12" i="1" s="1"/>
  <c r="H51" i="5"/>
  <c r="H53" i="5"/>
  <c r="M5" i="1" l="1"/>
  <c r="L8" i="5"/>
  <c r="G56" i="5"/>
  <c r="G17" i="5"/>
  <c r="H17" i="5"/>
  <c r="G6" i="5"/>
  <c r="G7" i="5"/>
  <c r="G8" i="5"/>
  <c r="G9" i="5"/>
  <c r="G12" i="5"/>
  <c r="G42" i="5"/>
  <c r="H42" i="5"/>
  <c r="F28" i="5"/>
  <c r="G28" i="5" s="1"/>
  <c r="F49" i="5"/>
  <c r="G49" i="5" s="1"/>
  <c r="F50" i="5"/>
  <c r="G50" i="5" s="1"/>
  <c r="G51" i="5"/>
  <c r="G52" i="5"/>
  <c r="H52" i="5"/>
  <c r="G36" i="5"/>
  <c r="H36" i="5"/>
  <c r="G53" i="5"/>
  <c r="G27" i="5"/>
  <c r="H56" i="5" l="1"/>
  <c r="H28" i="5"/>
  <c r="H50" i="5"/>
  <c r="H27" i="5"/>
  <c r="H49" i="5"/>
  <c r="G16" i="5" l="1"/>
  <c r="G15" i="5"/>
  <c r="H15" i="5"/>
  <c r="F26" i="5"/>
  <c r="G26" i="5" s="1"/>
  <c r="G24" i="5"/>
  <c r="H24" i="5"/>
  <c r="G23" i="5"/>
  <c r="H23" i="5"/>
  <c r="G22" i="5"/>
  <c r="G20" i="5"/>
  <c r="H20" i="5"/>
  <c r="G21" i="5"/>
  <c r="H21" i="5"/>
  <c r="G33" i="5"/>
  <c r="G32" i="5"/>
  <c r="G31" i="5"/>
  <c r="H39" i="5"/>
  <c r="G39" i="5"/>
  <c r="F48" i="5"/>
  <c r="G48" i="5" s="1"/>
  <c r="H47" i="5"/>
  <c r="G47" i="5"/>
  <c r="H26" i="5" l="1"/>
  <c r="H16" i="5"/>
  <c r="H22" i="5"/>
  <c r="H32" i="5"/>
  <c r="H33" i="5"/>
  <c r="H48" i="5"/>
</calcChain>
</file>

<file path=xl/sharedStrings.xml><?xml version="1.0" encoding="utf-8"?>
<sst xmlns="http://schemas.openxmlformats.org/spreadsheetml/2006/main" count="414" uniqueCount="286">
  <si>
    <t>ที่</t>
  </si>
  <si>
    <t>รายการ</t>
  </si>
  <si>
    <t>สัญญา 
เริ่มต้น/สิ้นสุด</t>
  </si>
  <si>
    <t>ผลการเบิกจ่าย</t>
  </si>
  <si>
    <t>หน่วย
ดำเนินการ</t>
  </si>
  <si>
    <t>ร้อยละ</t>
  </si>
  <si>
    <t>เริ่ม 16 ม.ค. 62
ถึง 15 เม.ย. 62</t>
  </si>
  <si>
    <t>อ.เมืองอ่างทอง</t>
  </si>
  <si>
    <t>เริ่ม 5 ม.ค. 62
ถึง 3 มิ.ย. 62</t>
  </si>
  <si>
    <t xml:space="preserve">อ.วิเศษชัยชาญ </t>
  </si>
  <si>
    <t>เริ่ม 25 ม.ค. 62
ถึง 24 พ.ค. 62</t>
  </si>
  <si>
    <t>เริ่ม 28 พ.ย.61 
ถึง 27 เม.ย.62</t>
  </si>
  <si>
    <t>อ.วิเศษชัยชาญ</t>
  </si>
  <si>
    <t>เริ่ม 5 ม.ค. 62
ถึง 2 มิ.ย. 62</t>
  </si>
  <si>
    <t>เริ่ม 14 ม.ค. 62
ถึง 10 พ.ย. 62</t>
  </si>
  <si>
    <t>อ.โพธิ์ทอง</t>
  </si>
  <si>
    <t>อ.ป่าโมก</t>
  </si>
  <si>
    <t>เริ่ม 8 ก.พ. 62
ถึง 24 มี.ค. 62</t>
  </si>
  <si>
    <t>เริ่ม 25 ม.ค. 62
ถึง 10 มี.ค. 62</t>
  </si>
  <si>
    <t>อ.ไชโย</t>
  </si>
  <si>
    <t>เริ่ม 16 ม.ค. 62
ถึง 16 มี.ค. 62</t>
  </si>
  <si>
    <t>เริ่ม 15 พ.ย. 61
ถึง 12 ก.พ. 62</t>
  </si>
  <si>
    <t>อ.แสวงหา</t>
  </si>
  <si>
    <t>อ.สามโก้</t>
  </si>
  <si>
    <t>เริ่ม 24 พ.ย.61 
ถึง 26 เม.ย.62</t>
  </si>
  <si>
    <t>เริ่ม 21 พ.ย.61 
ถึง 25 เม.ย.62</t>
  </si>
  <si>
    <t>เริ่ม 1 ธ.ค.61 
ถึง 26 ก.ย.62</t>
  </si>
  <si>
    <t>เริ่ม 15 ม.ค. 62
ถึง 14 มิ.ย. 62</t>
  </si>
  <si>
    <t>เริ่ม 27 พ.ย.61 
ถึง 25 ม.ค.61</t>
  </si>
  <si>
    <t>เริ่ม 11 ม.ค. 62
ถึง 11 เม.ย. 62</t>
  </si>
  <si>
    <t>เริ่ม 30 ม.ค. 62
ถึง 29 พ.ค. 62</t>
  </si>
  <si>
    <t>เริ่ม 8 ม.ค. 62
ถึง 9 มี.ค. 62</t>
  </si>
  <si>
    <t>เริ่ม 12 ม.ค. 62
ถึง 12 มี.ค. 62</t>
  </si>
  <si>
    <t>เริ่ม 7 ม.ค. 62
ถึง 7 มี.ค. 62</t>
  </si>
  <si>
    <t>เริ่ม1 พ.ย.61 
ถึง 1 ธ.ค.61</t>
  </si>
  <si>
    <t>เริ่ม 7 ม.ค. 62
ถึง 8 มี.ค. 62</t>
  </si>
  <si>
    <t>เริ่ม 25 ก.พ.62
ถึง 25 พ.ค.62</t>
  </si>
  <si>
    <t>เริ่ม 25 ก.พ.62
ถึง 24 มิ.ย.62</t>
  </si>
  <si>
    <t>งบประมาณ
ที่ได้รับอนุมัติ
(บาท)</t>
  </si>
  <si>
    <t>สนง.โยธาธิการ
และผังเมือง
จังหวัด</t>
  </si>
  <si>
    <t>โครงการ
ชลประทาน</t>
  </si>
  <si>
    <t>วงเงิน
ในสัญญาจ้าง
(บาท)</t>
  </si>
  <si>
    <t>ก่อสร้างถนนคอนกรีตเสริมเหล็กพร้อมรางระบายน้ำ
คอนกรีตเสริมเหล็ก บริเวณที่ว่าการอำเภอโพธิ์ทอง 
อำเภอโพธิ์ทอง จังหวัดอ่างทอง</t>
  </si>
  <si>
    <t>เริ่ม 18 ต.ค. 61
ถึง 16 เม.ย. 62</t>
  </si>
  <si>
    <t>ก่อสร้างโรงกรองน้ำดื่ม RO พร้อมวัสดุอุปกรณ์
(สีบัวทอง)</t>
  </si>
  <si>
    <t xml:space="preserve">ก่อสร้างระบบกระจายน้ำชนิดคูส่งน้ำดาดคอนกรีต
เพื่อช่วยเหลือพื้นที่เกษตรกรรม หมู่ที่ 2 
ตำบลรำมะสัก อำเภอโพธิ์ทอง จังหวัดอ่างทอง </t>
  </si>
  <si>
    <t xml:space="preserve">ก่อสร้างระบบกระจายน้ำชนิดคูส่งน้ำดาดคอนกรีต 
เพื่อช่วยเหลือพื้นที่เกษตรกรรม หมู่ที่ 1 
ตำบลรำมะสัก อำเภอโพธิ์ทอง จังหวัดอ่างทอง </t>
  </si>
  <si>
    <t>สนง.เกษตร
และสหกรณ์</t>
  </si>
  <si>
    <t>ความก้าวหน้า</t>
  </si>
  <si>
    <t>ผลการดำเนินงาน</t>
  </si>
  <si>
    <t xml:space="preserve">ก่อสร้างถนนคอนกรีตเสริมเหล็ก หมู่ 11
ตำบลม่วงเตี้ย อำเภอวิเศษชัยชาญ เชื่อมต่อ 
หมู่ 1 ตำบลยางช้าย อำเภอโพธิ์ทอง จังหวัดอ่างทอง </t>
  </si>
  <si>
    <t>เบิกจ่าย</t>
  </si>
  <si>
    <t>หน่วยงาน
ดำเนินการ</t>
  </si>
  <si>
    <t>เริ่ม 30 พ.ย.61 
ถึง 28 ม.ค.62</t>
  </si>
  <si>
    <t>ก่อสร้างโรงสูบน้ำ</t>
  </si>
  <si>
    <t>เครื่องสูบน้ำแบบ Vertical turbine pump
มีความสามารถสูบน้ำได้ไม่น้อยกว่า 
600 ลบ.ม/ชั่วโมง ที่ HEAD 15 เมตร และ
ตามคุณลักษณะทั่วไป จำนวน 3 ชุด</t>
  </si>
  <si>
    <t>ขุดลอกบึงอ้อ พร้อมเสริมคันดิน ตำบลบ้านอิฐ อำเภอเมืองอ่างทอง จังหวัดอ่างทอง</t>
  </si>
  <si>
    <t>หน่วยงาน
ดำเนินงาน</t>
  </si>
  <si>
    <t>งบประมาณ
(บาท)</t>
  </si>
  <si>
    <t>ห้วงเวลา
ดำเนินการ</t>
  </si>
  <si>
    <t>จำนวน
(บาท)</t>
  </si>
  <si>
    <t>คงเหลือ
(บาท)</t>
  </si>
  <si>
    <t>ป้องกันและแก้ไขปัญหายาเสพติด (No place For Drug)</t>
  </si>
  <si>
    <t>ก.พ. 62</t>
  </si>
  <si>
    <r>
      <t xml:space="preserve">ขับเคลื่อนชมรม To be number one จังหวัดอ่างทอง
</t>
    </r>
    <r>
      <rPr>
        <sz val="13"/>
        <rFont val="TH SarabunPSK"/>
        <family val="2"/>
      </rPr>
      <t>• ประกวด TO BE NUMBER ONE TEEN DANCERCISEระดับภาค
• ประกวด TO BE NUMBER ONEIDOL ระดับภาค (9 กุมภาพันธ์ 2562)
• ประกวดจังหวัด/ชมรมTO BE NUMBER ONE ระดับภาค (5 มีนาคม 2562)
• ประกวดจังหวัดTO BE NUMBER ONE รอบลงพื้นที่ (เมษายน 2562)
• มหกรรมรวมพลสมาชิก TO BE NUMBER ONE จังหวัดอ่างทอง (26 มิถุนายน 2562)
• ประกวดจังหวัดTO BE NUMBER ONE ระดับประเทศ (13-15 กรกฎาคม 2562)</t>
    </r>
  </si>
  <si>
    <t>สนง.สาธารณสุขจังหวัด</t>
  </si>
  <si>
    <t>ธ.ค. 61-ก.ค. 62</t>
  </si>
  <si>
    <t>ค่ายปรับเปลี่ยนพฤติกรรม (ศูนย์ขวัญแผ่นดิน)</t>
  </si>
  <si>
    <t>ศอ.ปส.จ.อท.</t>
  </si>
  <si>
    <t>พ.ย. 61 –ก.พ. 62</t>
  </si>
  <si>
    <t>ค่ายปลูกจิตสำนึก พัฒนาศักยภาพคืนคนดี สู่สังคมอย่างยั่งยืน</t>
  </si>
  <si>
    <t>สนง.คุมประพฤติจังหวัด</t>
  </si>
  <si>
    <t>เม.ย. 62 –มิ.ย. 62</t>
  </si>
  <si>
    <t>ป้องกันและแก้ไขปัญหายาเสพติดในสถานประกอบการ</t>
  </si>
  <si>
    <t>สนง.สวัสดิการและคุ้มครองแรงงานจังหวัด</t>
  </si>
  <si>
    <t>ก.พ. 62 - ส.ค. 62</t>
  </si>
  <si>
    <t>สนง.ทรัพยากร ธรรมชาติและ สิ่งแวดล้อมจังหวัด</t>
  </si>
  <si>
    <t>ธ.ค. 61 –ม.ค.62</t>
  </si>
  <si>
    <t>ธ.ค. 61 –ก.ค. 62</t>
  </si>
  <si>
    <t>สนง.
ประมงจังหวัด</t>
  </si>
  <si>
    <t>ธ.ค.61 –ส.ค. 62</t>
  </si>
  <si>
    <t>สนง.เกษตรและสหกรณ์
จังหวัดอ่างทอง</t>
  </si>
  <si>
    <t>พ.ย. 61 –ก.ย. 62</t>
  </si>
  <si>
    <t>พ.ย. 61 –ส.ค. 62</t>
  </si>
  <si>
    <t>ต.ค. 61 –ก.ย. 62</t>
  </si>
  <si>
    <t>ม.ค. 62 - ส.ค. 62</t>
  </si>
  <si>
    <r>
      <t xml:space="preserve">สนับสนุนการดำเนินงานของศพก./แปลงใหญ่ จังหวัดอ่างทอง
</t>
    </r>
    <r>
      <rPr>
        <sz val="13"/>
        <rFont val="TH SarabunPSK"/>
        <family val="2"/>
      </rPr>
      <t>• กิจกรรมที่ 1 สนับสนุนการดำเนินงาน ศพก. เครือข่าย 
• กิจกรรมที่ 2 พัฒนาศักยภาพเจ้าหน้าที่ส่งเสริมการเกษตรในการป้องกันกำจัดศัตรูพืช 
• กิจกรรมที่ 3 เพิ่มประสิทธิภาพศูนย์ปฏิบัติการจัดการศัตรูพืชระดับอำเภอ 
และศูนย์จัดการศัตรูพืชชุมชน
• กิจกรรมที่ 4 พัฒนาศักยภาพศูนย์จัดการดินปุ๋ยชุมชน</t>
    </r>
  </si>
  <si>
    <t>สนง.เกษตรจังหวัด</t>
  </si>
  <si>
    <t>ต.ค. 61 –ธ.ค. 61</t>
  </si>
  <si>
    <r>
      <t xml:space="preserve">สนับสนุนการดำเนินงาน ร.ร.เกษตรกรไม้ผล และ ร.ร.พืชผัก เพื่อให้เกษตรกร
ผลิตไม้ผลอย่างปลอดภัย
</t>
    </r>
    <r>
      <rPr>
        <sz val="13"/>
        <rFont val="TH SarabunPSK"/>
        <family val="2"/>
      </rPr>
      <t>• กิจกรรมที่ 1 ส่งเสริมและสนับสนุนการผลิตมะม่วงคุณภาพปลอดภัยจากสารพิษ
     รายการที่ 1 ถ่ายทอดเทคโนโลยีการผลิต
     รายการที่ 2 สนับสนุนปัจจัยการผลิต
     รายการที่ 3 ศึกษาดูงานการผลิตมะม่วงคุณภาพ 
• กิจกรรมที่ 2 ส่งเสริมและสนับสนุนการผลิตฝรั่งคุณภาพปลอดภัยจากสารพิษ 
     รายการที่ 1 ถ่ายทอดเทคโนโลยีการผลิต
     รายการที่ 2 สนับสนุนปัจจัยการผลิต
     รายการที่ 3 ศึกษาดูงานการผลิตฝรั่งคุณภาพ</t>
    </r>
  </si>
  <si>
    <t>พ.ย. 61 –ม.ค. 62</t>
  </si>
  <si>
    <t>ธ.ค. 61 –ม.ค. 62</t>
  </si>
  <si>
    <r>
      <t xml:space="preserve">ส่งเสริมและพัฒนาการแปรรูปและผลิตภัณฑ์สู่มาตรฐาน
</t>
    </r>
    <r>
      <rPr>
        <sz val="13"/>
        <rFont val="TH SarabunPSK"/>
        <family val="2"/>
      </rPr>
      <t>• กิจกรรมที่ 1 ถ่ายทอดความรู้การแปรรูปสัตว์น้ำสู่มาตรฐานอาหารปลอดภัย
• กิจกรรมที่ 2 จัดซื้อวัสดุอุปกรณ์งานบ้านงานครัว 
• กิจกรรมที่ 3 ตรวจวิเคราะห์เนื้อเยื่อและให้คำแนะนำมาตรฐานผลิตภัณฑ์
• กิจกรรมที่ 4 ติดตามถ่ายทอดความรู้ (Training)
• กิจกรรมที่ 5 ติดตาม นิเทศและบริหารโครงการ (ประเมินผลสำเร็จ)</t>
    </r>
  </si>
  <si>
    <t>สนง.ประมงจังหวัด</t>
  </si>
  <si>
    <r>
      <t xml:space="preserve">พัฒนาศักยภาพผู้ประกอบการผลิตภัณฑ์ชุมชน
• </t>
    </r>
    <r>
      <rPr>
        <sz val="12"/>
        <rFont val="TH SarabunPSK"/>
        <family val="2"/>
      </rPr>
      <t>กิจกรรม จัดแสดงสินค้าผลิตภัณฑ์เด่น OTOP และส่งเสริมการจำหน่ายสินค้า</t>
    </r>
  </si>
  <si>
    <t>สนง.พัฒนาชุมชนจังหวัด</t>
  </si>
  <si>
    <t>ม.ค. 62</t>
  </si>
  <si>
    <t>การพัฒนาศักยภาพและเพิ่มขีดความสามารถให้แก่เกษตรกร/ผู้ประกอบการ
ผลิตภัณฑ์สินค้าปลอดภัย
• อบรมการพัฒนาสินค้าเกษตรและผลิตภัณฑ์ชุมชนชุมชนสู่มาตรฐานสากล
• ส่งเสริมการจำหน่ายเพื่อขยายช่องทางการตลาดและกระตุ้นการบริโภค
• ส่งเสริมภาพลักษณ์สินค้า</t>
  </si>
  <si>
    <t>สนง.พาณิชย์จังหวัด</t>
  </si>
  <si>
    <t xml:space="preserve">ต.ค. 61 –ธ.ค. 61
</t>
  </si>
  <si>
    <t>พัฒนาเครือข่ายการท่องเที่ยวชุมชนอย่างสร้างสรรค์
• กิจกรรมที่ 1 จัดฝึกอบรมพัฒนาเครือข่ายการท่องเที่ยวชุมชนอย่างสร้างสรรค์ 
• กิจกรรมที่ 2 จัดทำสื่อประชาสัมพันธ์แหล่งท่องเที่ยวของจังหวัดอ่างทอง</t>
  </si>
  <si>
    <t>สนง.การท่องเที่ยวและกีฬาจังหวัด</t>
  </si>
  <si>
    <t xml:space="preserve">พ.ย. 61 –ม.ค. 62
</t>
  </si>
  <si>
    <t>งานแข่งขันเรือพาย</t>
  </si>
  <si>
    <t xml:space="preserve"> - อำเภอสามโก้
 - อำเภอป่าโมก</t>
  </si>
  <si>
    <t>งานรำลึกวีรชนคนถูกลืม ขุนรองปลัดชู</t>
  </si>
  <si>
    <t>อำเภอวิเศษชัยชาญ</t>
  </si>
  <si>
    <t>งานรำลึกรัชกาลที่ 9 (ครั้งที่ 1)</t>
  </si>
  <si>
    <t>ที่ทำการปกครองจังหวัด</t>
  </si>
  <si>
    <t xml:space="preserve">งานรำลึกสมเด็จพระนเรศวรมหาราช  </t>
  </si>
  <si>
    <t>อำเภอป่าโมก</t>
  </si>
  <si>
    <t xml:space="preserve">งานสดุดีวีรชนพันท้ายนรสิงห์ </t>
  </si>
  <si>
    <t>สำนักงานประมงจังหวัด</t>
  </si>
  <si>
    <t xml:space="preserve">งานเกษตรและของดีเมืองอ่างทอง </t>
  </si>
  <si>
    <t>สนง.เกษตรและสหกรณ์จังหวัด</t>
  </si>
  <si>
    <t xml:space="preserve">งานสดุดีวีรชนคนแสวงหา </t>
  </si>
  <si>
    <t>อำเภอแสวงหา</t>
  </si>
  <si>
    <t xml:space="preserve">งานรำลึกวีรชนแขวงเมืองวิเศษชัยชาญ </t>
  </si>
  <si>
    <t>งานมหกรรมลิเก</t>
  </si>
  <si>
    <t>อำเภอไชโย</t>
  </si>
  <si>
    <t>งานมหกรรมมะม่วงส่งออกและของดีอำเภอสามโก้</t>
  </si>
  <si>
    <t>อำเภอสามโก้</t>
  </si>
  <si>
    <t>งานเทศกาลไหว้พระนอนวัดขุนอินทประมูล</t>
  </si>
  <si>
    <t>อำเภอโพธิ์ทอง</t>
  </si>
  <si>
    <t>งานรำลึกสมเด็จพระพุฒาจารย์ (โต พรหมรังสี)</t>
  </si>
  <si>
    <t>งานเทศกาลกินผัดไทย ไหว้พระสมเด็จเกษไชโย</t>
  </si>
  <si>
    <t xml:space="preserve"> อำเภอไชโย</t>
  </si>
  <si>
    <t>งานรำลึกประพาสต้นล้นเกล้ารัชกาลที่ 5</t>
  </si>
  <si>
    <t>ส.ค. 62</t>
  </si>
  <si>
    <t>งานมหกรรมกลองนานาชาติ</t>
  </si>
  <si>
    <t>4. งบดำเนินงาน</t>
  </si>
  <si>
    <t xml:space="preserve"> - ภายในเดือน มี.ค.  62 ส่งเบิกได้ครบ</t>
  </si>
  <si>
    <t xml:space="preserve"> - เบิกแล้วเสร็จภายในเดือน มิ.ย. 62</t>
  </si>
  <si>
    <t xml:space="preserve"> - เม.ย. , มิ.ย. 62 ดำเนินการตามแผน</t>
  </si>
  <si>
    <t xml:space="preserve"> - แล้วเสร็จ 28 มี.ค. 62
 - ตามเก็บปลูกบำรุง 6 เดือน
 - คาดว่าจะส่งเบิกทัน</t>
  </si>
  <si>
    <t xml:space="preserve"> - คาดว่าจะเสร็จภายในเดือน ส.ค. 62</t>
  </si>
  <si>
    <t xml:space="preserve"> - จัดซื้อวัสดุแล้ว
 - คงเหลือส่งผล lap
 - 10,000 เดือน มี.ค. 62 ส่งเบิก</t>
  </si>
  <si>
    <t xml:space="preserve"> - ประกาศราคาแล้ว รอระยะเวลาอุทธรณ์
 - 20 มี.ค. 62 สิ้นสุดระยะเวลาอุทธรณ์</t>
  </si>
  <si>
    <t xml:space="preserve"> - เหลือเบิก 1 ครั้ง</t>
  </si>
  <si>
    <t xml:space="preserve"> - อำเภอสามโก้ 
ดำเนินการแล้วเสร็จ
- อำเภอป่าโมก
จัดงาน เม.ย. 62</t>
  </si>
  <si>
    <t xml:space="preserve"> - อำเภอสามโก้ ดำเนินการแล้วเสร็จ
 - อำเภอป่าโมก จัดงาน เม.ย. 62</t>
  </si>
  <si>
    <t>22-24 พ.ย. 61</t>
  </si>
  <si>
    <t xml:space="preserve">งานมหกรรมกินกุ้งใหญ่ กินไข่นกกระทา กินผักปลาปลอดสารพิษ  </t>
  </si>
  <si>
    <t>จัดแล้ว 1 ครั้ง</t>
  </si>
  <si>
    <t>18-19 ม.ค. 62</t>
  </si>
  <si>
    <t>13-15 ก.พ. 62</t>
  </si>
  <si>
    <t>25 ม.ค.-3 ก.พ. 62</t>
  </si>
  <si>
    <t>1-14 ก.พ. 62</t>
  </si>
  <si>
    <t>28 ก.พ.-4 มี.ค. 62</t>
  </si>
  <si>
    <t>23-26 มี.ค. 62</t>
  </si>
  <si>
    <t>18-22 เม.ย. 62</t>
  </si>
  <si>
    <t>7-9 มี.ค. 62</t>
  </si>
  <si>
    <t>วันมาฆบูชา/
วันวิสาขบูชา/
วันอาสาฬหบูชา</t>
  </si>
  <si>
    <t>21-24 มิ.ย. 62</t>
  </si>
  <si>
    <t>23-26 ส.ค. 62</t>
  </si>
  <si>
    <t xml:space="preserve"> - อยู่ระหว่างดำเนินการจัดซื้อจัดจ้าง</t>
  </si>
  <si>
    <t xml:space="preserve"> - อยู่ระหว่างดำเนินการ</t>
  </si>
  <si>
    <t xml:space="preserve"> - ยังไม่ถึงกำหนดจัดงาน</t>
  </si>
  <si>
    <t>ตำรวจภูธรจังหวัด</t>
  </si>
  <si>
    <t>ผลการดำเนินงาน 10%  (1 รายการ)</t>
  </si>
  <si>
    <r>
      <t xml:space="preserve">ตรวจรับรองมาตรฐานพืชปลอดภัย
</t>
    </r>
    <r>
      <rPr>
        <sz val="13"/>
        <rFont val="TH SarabunPSK"/>
        <family val="2"/>
      </rPr>
      <t>• กิจกรรมที่ 1 แจ้งเกษตรกรที่ผ่านการเข้าร่วมโครงการสร้างมูลค่าเพิ่มมาตรฐานอาหารปลอดภัยเพื่อสุขภาพ โดยเป็น “ครัวสุขภาพ เพื่อมหานคร” เพื่อต่ออายุใบสมัครฯ 
• กิจกรรมที่ 2 นักวิชาการส่งเสริมการเกษตรเข้าติดตามและประเมินแปลงเบื้องต้น
ของเกษตรกร 
• กิจกรรมที่ 3 บริษัทภายนอกเข้าตรวจรับรองแปลงตามเป้าหมาย
• กิจกรรมที่ 4 เกษตรกรได้รับการต่ออายุใบรับรองมาตรฐาน</t>
    </r>
  </si>
  <si>
    <r>
      <t xml:space="preserve">ส่งเสริมและพัฒนาการเพาะเลี้ยงสัตว์น้ำจืดสู่มาตรฐาน (GAP)
</t>
    </r>
    <r>
      <rPr>
        <sz val="13"/>
        <rFont val="TH SarabunPSK"/>
        <family val="2"/>
      </rPr>
      <t>• กิจกรรมที่ 1 ถ่ายทอดความรู้การเพาะเลี้ยงสัตว์น้ำสู่มาตรฐาน GAP 
• กิจกรรมที่ 2 จัดซื้อวัสดุการเกษตรในการดูแลสัตว์น้ำของเกษตรกรที่เข้าร่วมโครงการ
• กิจกรรมที่ 3 ตรวจวิเคราะห์เนื้อเยื่อและอาหารสัตว์น้ำพร้อมรับรองมาตรฐานฟาร์ม
• กิจกรรมที่ 4 ติดตามถ่ายทอดความรู้ (Training) ดำเนินการในเดือนม.ค.,มี.ค.,มิ.ย.,ส.ค.
• กิจกรรมที่ 5 ตรวจประเมินเพื่อรับรองมาตรฐานฟาร์ม (Auditor) 
ดำเนินการในเดือนม.ค.,มี.ค.,พ.ค.,ส.ค.
• กิจกรรมที่ 6 ติดตาม นิเทศและบริหารโครงการ (ประเมินผลสำเร็จ) 
ดำเนินการในเดือนพ.ค.,ก.ค.,ส.ค.</t>
    </r>
  </si>
  <si>
    <t>ผลการดำเนินงาน 80%  (3 รายการ)</t>
  </si>
  <si>
    <t>อยู่ระหว่างดำเนินการปรับพื้นที่ดำเนินการก่อสร้าง</t>
  </si>
  <si>
    <t>อยู่ระหว่างดำเนินการก่อสร้าง</t>
  </si>
  <si>
    <t>รออำเภอประชุมคัดเลือกหมู่บ้านที่สามารถเป็นตัวอย่างในการดำเนินชีวิตตามหลักปรัชญาของเศรษฐกิจพอเพียง และสามารถถ่ายทอดขยายผลต่อหมู่บ้านอื่นได้ อำเภอละ 1 แห่ง รวมทั้งสิ้น 7 แห่ง
 - กิจกรรมที่ 1-4   คาดว่าจะแล้วเสร็จ เม.ย. 62
 - กิจกรรมที่ 5-6  คาดว่าจะแล้วเสร็จ ส.ค. 62</t>
  </si>
  <si>
    <t>ส่งเสริมและพัฒนาพื้นที่แก้มลิงหนองเจ็ดเส้น อันเนื่องมาจากพระราชดำริ 
ตำบลหัวไผ่ อำเภอเมืองอ่างทอง ตำบลสายทอง อำเภอป่าโมก จังหวัดอ่างทอง
  (1) ด้านเกษตร
  (2) ด้านประมง
  (3) ด้านปศุสัตว์
  (4) ด้านบริหารจัดการโครงการ (กษ.)</t>
  </si>
  <si>
    <r>
      <t xml:space="preserve">ส่งเสริมและพัฒนาฟาร์มตัวอย่างตามพระราชดำริในสมเด็จพระนางเจ้าสิริกิติ์พระบรมราชินีนาถ ตำบลสีบัวทอง อำเภอแสวงหา จังหวัดอ่างทอง
</t>
    </r>
    <r>
      <rPr>
        <sz val="13"/>
        <rFont val="TH SarabunPSK"/>
        <family val="2"/>
      </rPr>
      <t xml:space="preserve">  (1) ด้านเกษตร
  (2) ด้านประมง
  (3) ด้านปศุสัตว์
  (4) ด้านบริหารจัดการโครงการ (กษ.)</t>
    </r>
  </si>
  <si>
    <r>
      <t xml:space="preserve">ส่งเสริมและพัฒนาฟาร์มตัวอย่างตามพระราชดำริในสมเด็จพระนางเจ้าสิริกิติ์พระบรมราชินีนาถ หนองระหารจีน ตำบลบ้านอิฐ อำเภอเมืองอ่างทอง 
จังหวัดอ่างทอง 
</t>
    </r>
    <r>
      <rPr>
        <sz val="13"/>
        <rFont val="TH SarabunPSK"/>
        <family val="2"/>
      </rPr>
      <t xml:space="preserve">  (1) ด้านเกษตร
  (2) ด้านประมง
  (3) ด้านปศุสัตว์
  (4) ด้านบริหารจัดการโครงการ (กษ.)</t>
    </r>
  </si>
  <si>
    <t>1. ด้านเกษตร - ดำเนินการเสร็จสิ้นแล้ว
2. ด้านประมง - อยู่ระหว่างดำเนินการจัดซื้อจัดจ้าง
3. ด้านปศุสัตว์ - อยู่ระหว่างดำเนินการจัดซื้อจัดจ้าง
4. บริหารจัดการโครงการ (กษ.) - อยู่ระหว่างดำเนินการจัดซื้อจัดจ้าง (ซ่อมกระชังกบ ประมงจังหวัด)</t>
  </si>
  <si>
    <t>1. ด้านเกษตร - ดำเนินการเสร็จสิ้นแล้ว
2. ด้านประมง - อยู่ระหว่างดำเนินการจัดซื้อจัดจ้าง
3. ด้านปศุสัตว์ - อยู่ระหว่างดำเนินการจัดซื้อจัดจ้าง
4. บริหารจัดการโครงการ (กษ.) - คงเหลือค่าจ้างแรงงาน ค่าไฟฟ้า ค่าซ่อมแซมบำรุงรักษา และค่าวัสดุอุปกรณ์</t>
  </si>
  <si>
    <t>1. ด้านเกษตร - ดำเนินการเสร็จสิ้นแล้ว
2. ด้านประมง - 
3. ด้านปศุสัตว์ - อยู่ระหว่างดำเนินการจัดซื้อจัดจ้าง
4. บริหารจัดการโครงการ (กษ.) - คงเหลือค่าจ้างเจ้าหน้าที่</t>
  </si>
  <si>
    <t>85.00</t>
  </si>
  <si>
    <t>ดำเนินการเสร็จสิ้นแล้ว ส่งเบิกแล้ว 13 หน่วยงาน เหลือ 2 หน่วยงาน สนง.เกษตรจังหวัด และโครงการชลประทานอ่างทอง อยู่ระหว่างทำเอกสารการเบิกจ่าย</t>
  </si>
  <si>
    <t xml:space="preserve">ปรับปรุงเขื่อนป้องกันตลิ่งริมแม่น้ำเจ้าพระยาบริเวณตั้งแต่ประตูน้ำวัดสนามชัย ถึงคันดินของเทศบาล 
ตำบลตลาดหลวง อำเภอเมืองอ่างทอง จังหวัดอ่างทอง </t>
  </si>
  <si>
    <t>เริ่ม 16 มี.ค. 62
ถึง 26 มิ.ย. 62</t>
  </si>
  <si>
    <t>ดำเนินการแล้ว 80% (2 รายการ)</t>
  </si>
  <si>
    <t>งบประมาณรวม</t>
  </si>
  <si>
    <t>บาท</t>
  </si>
  <si>
    <t xml:space="preserve"> บาท   </t>
  </si>
  <si>
    <t>รวม</t>
  </si>
  <si>
    <t>ซ่อมสร้างถนนคอนกรีตเสริมเหล็ก 
สายหมู่ที่ 6 บ้านท่าลอบ ตำบลรำมะสัก
อำเภอโพธิ์ทอง  จังหวัดอ่างทอง</t>
  </si>
  <si>
    <t>ปรับปรุงอาคารเฉลิมพระเกียรติ 75 พรรษา 
สมเด็จพระนางเจ้าสิริกิติ์พระบรมราชินีนาถ 
หมู่ที่ 8 (หนองคลองหนองล้น) ตำบลโพสะ 
อำเภอเมืองอ่างทอง จังหวัดอ่างทอง (หนองระหารจีน)</t>
  </si>
  <si>
    <t>คิดเป็นร้อยละ</t>
  </si>
  <si>
    <t>จำนวน (บาท)</t>
  </si>
  <si>
    <t xml:space="preserve">ก่อสร้างถนนคอนกรีตเสริมเหล็ก หมู่ที่ 11 ตำบลรำมะสัก อำเภอโพธิ์ทอง เชื่อมต่อหมู่ที่ 8 ตำบลวังน้ำเย็น และ
หมู่ที่ 9 ตำบลสีบัวทอง อำเภอแสวงหา จังหวัดอ่างทอง </t>
  </si>
  <si>
    <t>วงเงินในสัญญาจ้าง งบประมาณรวม</t>
  </si>
  <si>
    <t>บาท  (หนึ่งร้อยสิบเอ็ดล้านหกแสนเจ็ดหมื่นสี่พันแปดร้อยห้าสิบสองบาทสี่สิบเอ็ดสตางค์)</t>
  </si>
  <si>
    <t>ผลการดำเนินงาน 85%  (1 รายการ)</t>
  </si>
  <si>
    <r>
      <t xml:space="preserve">พอเพียงเพื่อพ่อ
</t>
    </r>
    <r>
      <rPr>
        <sz val="13"/>
        <rFont val="TH SarabunPSK"/>
        <family val="2"/>
      </rPr>
      <t>• ประชุมคณะทำงานระดับจังหวัด/อำเภอ
• ประชุมคณะทำงานระดับอำเภอ
• ประชุมคณะทำงานระดับจังหวัด/อำเภอ
• สนับสนุนฐานเรียนตามหลักปรัชญาเศรษฐกิจพอเพียงหมู่บ้านดีเด่น
• จัดแสดงผลงานหมู่บ้านดีเด่น (Best Practices)
• จัดทำหนังสือสรุปผลการดำเนินงาน</t>
    </r>
  </si>
  <si>
    <r>
      <t xml:space="preserve">เพิ่มพื้นที่สีเขียวในจังหวัดอ่างทอง
</t>
    </r>
    <r>
      <rPr>
        <sz val="13"/>
        <rFont val="TH SarabunPSK"/>
        <family val="2"/>
      </rPr>
      <t>• กิจกรรมที่ 1 ปลูกต้นไม้มงคล ไม้ดอกไม้ประดับ
• กิจกรรมที่ 2 ปลูกต้นไม้ในวันสำคัญ 
• กิจกรรมที่ 3 พัฒนาพื้นที่สีเขียวสู่ความยั่งยืน 
• กิจกรรมที่ 4 วัสดุสำนักงาน</t>
    </r>
  </si>
  <si>
    <r>
      <t xml:space="preserve">กิจกรรมอาหารสดปลอดภัยไร้สารปนเปื้อนอันตราย
</t>
    </r>
    <r>
      <rPr>
        <sz val="13"/>
        <rFont val="TH SarabunPSK"/>
        <family val="2"/>
      </rPr>
      <t>• กิจกรรมที่ 1 จัดซื้อชุดทดสอบเบื้องต้น (test kit) 
• กิจกรรมที่ 2 ตรวจสอบสารปนเปื้อนในผัก
• กิจกรรมที่ 3 ส่งตรวจวิเคราะห์ทางห้องปฏิบัติการ
• กิจกรรมที่ 4 ดำเนินการตามกฎหมายกรณีพบสารปนเปื้อน</t>
    </r>
  </si>
  <si>
    <r>
      <t xml:space="preserve">บริหารจัดการขยะและของเสียอันตรายอย่างมีส่วนร่วม
</t>
    </r>
    <r>
      <rPr>
        <sz val="13"/>
        <rFont val="TH SarabunPSK"/>
        <family val="2"/>
      </rPr>
      <t>• กิจกรรมที่ 1 อบรมให้ความรู้
• กิจกรรมที่ 2 จ้างเหมาทำโปสเตอร์ 
• กิจกรรมที่ 3 จ้างเหมาทำป้ายไวนิล
• กิจกรรมที่ 4 จัดซื้อวัสดุสนามและการฝึก</t>
    </r>
  </si>
  <si>
    <r>
      <t xml:space="preserve">ป้องกันและแก้ไขปัญหาคุณภาพน้ำในแหล่งน้ำธรรมชาติ
</t>
    </r>
    <r>
      <rPr>
        <sz val="13"/>
        <rFont val="TH SarabunPSK"/>
        <family val="2"/>
      </rPr>
      <t>• กิจกรรมที่ 1 อบรมเครือข่ายเฝ้าระวังคุณภาพน้ำ ดำเนินการตั้งแต่เดือนธ.ค.ถึงม.ค.
• กิจกรรมที่ 2 จ้างเหมาเครือข่ายในการตรวจวัดคุณภาพน้ำ 
• กิจกรรมที่ 3 จ้างเหมาทำโปสเตอร์เพื่อประชาสัมพันธ์ 
• กิจกรรมที่ 4 จ้างเหมาทำป้ายไวนิลเพื่อประชาสัมพันธ์ 
• กิจกรรมที่ 5 จ้างเหมาทำป้ายอะคริลิก 
• กิจกรรมที่ 6 จัดซื้อวัสดุสำนักงานและคอมฯ 
• กิจกรรมที่ 7 วัสดุเชื้อเพลิงในการติดตาม</t>
    </r>
  </si>
  <si>
    <t>บาท (สามสิบสี่ล้านเจ็ดแสนสามหมื่นสองพันเจ็ดร้อยบาทถ้วน)</t>
  </si>
  <si>
    <t xml:space="preserve"> จำนวน 37 รายการ งบประมาณรวม </t>
  </si>
  <si>
    <t>ปรับปรุงคันป้องกันน้ำท่วมบริเวณชุมชนบ้านรอ ตำบลบางแก้ว ถึงประตูน้ำคลองบางแก้ว หมู่ที่ 10  ตำบลบ้านอิฐ อำเภอเมืองอ่างทอง จังหวัดอ่างทอง</t>
  </si>
  <si>
    <t>เริ่ม 1 เม.ย.62
ถึง 29 มิ.ย.62</t>
  </si>
  <si>
    <t>เริ่ม 4 เม.ย.62
ถึง 30 ต.ค.62</t>
  </si>
  <si>
    <t>ขุดลอกหนองขโมย (ฝั่งตะวันออก) พร้อมเสริมคันดิน และอาคารประกอบ ตำบลโรงช้าง อำเภอป่าโมก จังหวัดอ่างทอง</t>
  </si>
  <si>
    <t>ก่อสร้างถนนคอนกรีตเสริมเหล็กถนนเลียบคลองโพธิ์ 
ด้านทิศตะวันตก หมู่ที่ 2 ตำบลเอกราช อำเภอป่าโมก จังหวัดอ่างทอง</t>
  </si>
  <si>
    <t>เริ่ม 30 มี.ค. 62
ถึง 28 พ.ค. 62</t>
  </si>
  <si>
    <t>เริ่ม 18 เม.ย. 62
ถึง 14 ก.ย. 62</t>
  </si>
  <si>
    <t xml:space="preserve">อ.เมืองอ่างทอง </t>
  </si>
  <si>
    <t>งบประมาณที่ได้รับอนุมัติ
(บาท)</t>
  </si>
  <si>
    <t>งบประมาณตามสัญญาจ้าง (บาท)</t>
  </si>
  <si>
    <t>สัญญาจ้าง
เริ่มต้น - สิ้นสุด</t>
  </si>
  <si>
    <t>หน่วยงานดำเนินการ</t>
  </si>
  <si>
    <t xml:space="preserve">ก่อสร้างสะพานคอนกรีตเสริมเหล็ก หมู่ที่ 2 ตำบลตลาดกรวด อำเภอเมืองอ่างทอง จังหวัดอ่างทอง </t>
  </si>
  <si>
    <t>เริ่ม 7 พ.ย. 61
ถึง 6 มี.ค. 62</t>
  </si>
  <si>
    <t>ก่อสร้างสะพานคอนกรีตเสริมเหล็ก หมู่ที่ 8 ตำบลศาลเจ้าโรงทอง อำเภอวิเศษชัยชาญ จังหวัดอ่างทอง</t>
  </si>
  <si>
    <t xml:space="preserve">ปรับปรุงถนน คสล. โดยลาดยางแอสฟัลท์ติก หมู่ที่ 5 บริเวณถนนไปทางศาลเจ้าแม่สายบัว ตำบลโรงช้าง อำเภอป่าโมก จังหวัดอ่างทอง </t>
  </si>
  <si>
    <t>ซ่อมสร้างถนนผิวจราจรแอสฟัลท์ติกคอนกรีตหน้าวัดชัยสิทธาราม - สายเอเชีย หมู่ที่ 2-5 ตำบลชัยฤทธิ์ อำเภอไชโย จังหวัดอ่างทอง</t>
  </si>
  <si>
    <t xml:space="preserve">ซ่อมสร้างผิวทางแอสฟัลท์ติกคอนกรีต สายทางอท.ถ. 01-023  บ้านเพชร - บ้านพวงทอง อำเภอแสวงหา จังหวัดอ่างทอง </t>
  </si>
  <si>
    <t>ซ่อมสร้างถนนคอนกรีตเสริมเหล็ก สายสุดเขตหมู่ที่ 2 ตำบลราษฎรพัฒนา อำเภอสามโก้ เชื่อมเขตติดต่อ ตำบลยี่ล้น อำเภอวิเศษชัยชาญ จังหวัดอ่างทอง</t>
  </si>
  <si>
    <t>เริ่มต้น 1 พ.ย. 61
สิ้นสุด 29 ม.ค. 62</t>
  </si>
  <si>
    <t>ติดตั้งไฟฟ้าแสงสว่างทางหลวงหมายเลข 309 ตอนควบคุม 0202 (ตอนแยกที่ดิน-ไชโย)</t>
  </si>
  <si>
    <t>เริ่มต้น 19 ต.ค. 61
สิ้นสุด 17 ธ.ค. 61</t>
  </si>
  <si>
    <t>แขวงทางหลวงอ่างทอง</t>
  </si>
  <si>
    <t>ขุดลอกคลองบ้านลาดตาล ตำบลสาวรองไห้ อำเภอวิเศษชัยชาญ จังหวัดอ่างทอง</t>
  </si>
  <si>
    <t>โครงการชลประทาน</t>
  </si>
  <si>
    <t xml:space="preserve">งานขุดลอกหนองกระทุ่ม ตำบลบ่อแร่ อำเภอโพธิ์ทอง จังหวัดอ่างทอง </t>
  </si>
  <si>
    <t xml:space="preserve">โรงเรือนเพาะชำโครงเหล็กคลุมตาข่าย </t>
  </si>
  <si>
    <t>สนง.เกษตรและสหกรณ์จังหวัดอ่างทอง</t>
  </si>
  <si>
    <t xml:space="preserve">ต่อเติมอาคารพลับพลาทรงงาน </t>
  </si>
  <si>
    <t xml:space="preserve">ก่อสร้างโรงเรือนเพาะชำโครงเหล็กคลุมตาข่าย </t>
  </si>
  <si>
    <t xml:space="preserve">ตู้เชื่อมไฟฟ้าแบบมีหูหิ้ว ขนาด 220 โวลต์ </t>
  </si>
  <si>
    <t xml:space="preserve">รถแทรกเตอร์ชนิดขับเคลื่อน 4 ล้อ ขนาด 40 แรงม้า พร้อมอุปกรณ์ต่อพ่วงเครื่องตัดหญ้า </t>
  </si>
  <si>
    <t xml:space="preserve">รถเข็นตัดหญ้าแบบมีกล่องเก็บ </t>
  </si>
  <si>
    <t xml:space="preserve">เครื่องตัดหญ้าข้อแข็ง 4 จังหวะ </t>
  </si>
  <si>
    <t xml:space="preserve">เครื่องสูบน้ำ 4 จังหวะ ขนาด 7 แรงม้า พร้อมอุปกรณ์ </t>
  </si>
  <si>
    <t>ปรับปรุงโรงเรือนเพาะเห็ด</t>
  </si>
  <si>
    <t>เริ่มต้น 19 ต.ค. 61 
สิ้นสุด 3 ธ.ค. 62</t>
  </si>
  <si>
    <t xml:space="preserve">ปรับปรุงซ่อมแซมอาคารศูนย์ข้อมูลเกษตรกรรม </t>
  </si>
  <si>
    <t>เริ่มต้น 10 พ.ย. 61
สิ้นสุด 7 ม.ค. 62</t>
  </si>
  <si>
    <t xml:space="preserve">ปรับปรุงห้องน้ำ-ห้องส้วม </t>
  </si>
  <si>
    <t>เริ่มต้น 18 ต.ค. 61
สิ้นสุด 16 ธ.ค. 62</t>
  </si>
  <si>
    <t>ปรับปรุงโรงเรือนผลิตต้นอ่อน
(หนองระหารจีน)</t>
  </si>
  <si>
    <t>ก่อสร้างผิวทางพาราแอสฟัลต์คอนกรีต 
(สีบัวทอง)</t>
  </si>
  <si>
    <t>ก่อสร้างบันไดท่าน้ำ 
(หนองระหารจีน)</t>
  </si>
  <si>
    <t>ก่อสร้างผิวทางพาราแอสฟัลต์คอนกรีต 
(หนองระหารจีน)</t>
  </si>
  <si>
    <t>ก่อสร้างศาลาริมน้ำ 
(หนองระหารจีน)</t>
  </si>
  <si>
    <t>เริ่ม 1 พ.ย.61 
ถึง 1 ธ.ค.61</t>
  </si>
  <si>
    <t xml:space="preserve">ปรับปรุงถนนคอนกรีตเสริมเหล็ก โดยเสริมผิวแอสฟัลท์ติก ถนนเส้นวัดเชิงหวาย- แยกหนองเจ็ดเส้น ตำบลหัวไผ่ อำเภอเมืองอ่างทอง จังหวัดอ่างทอง </t>
  </si>
  <si>
    <t xml:space="preserve">ปรับปรุงถนน หมู่ที่ 1 ทางเข้าวัดทุ่ง เชื่อมต่อ ทล.309 โดยปูยางแอสฟัลท์ติกคอนกรีต ตำบลบางเสด็จ อำเภอป่าโมก จังหวัดอ่างทอง </t>
  </si>
  <si>
    <t>ซ่อมแซมถนนคอนกรีตเสริมเหล็กปูทับด้วยแอสฟัลท์ติกคอนกรีต สายเลียบคลองบางปลากด หมู่ที่ 5  ตำบลเอกราช อำเภอป่าโมก จังหวัดอ่างทอง</t>
  </si>
  <si>
    <t xml:space="preserve">ก่อสร้างถนนคอนกรีตเสริมเหล็กพร้อมขยายเขตไฟฟ้าสาธารณะและไฟส่องสว่าง บริเวณอาคารพิพิธภัณฑ์เรือนไทย หมู่ที่ 6 ตำบลไผ่ดำพัฒนา อำเภอวิเศษชัยชาญ จังหวัดอ่างทอง </t>
  </si>
  <si>
    <t>ก่อสร้างระบบประปาหมู่บ้านแบบบาดาล
ขนาดใหญ่ หมู่ 6 ตำบลเทวราช อำเภอไชโย จังหวัดอ่างทอง</t>
  </si>
  <si>
    <t>งานขุดลอกหนองคชบาล พร้อมเสริมคันดิน</t>
  </si>
  <si>
    <t>ดำเนินการแล้ว 5% (1 รายการ)</t>
  </si>
  <si>
    <t xml:space="preserve"> - อยู่ระหว่างจัดทำเอกสารโครงการ</t>
  </si>
  <si>
    <t>โครงการชลประทานอ่างทอง</t>
  </si>
  <si>
    <t>ขุดลอกหนองสะแก พร้อมเสริมคันดิน
ตำบลหลักฟ้า อำเภอไชโย จังหวัดอ่างทอง</t>
  </si>
  <si>
    <t>ขุดลอกหนองคันไชยตำบลโคกพุทรา อำเภอโพธิ์ทอง จังหวัดอ่างทอง</t>
  </si>
  <si>
    <t>3. รายการที่ยังไม่ก่อหนี้ผูกพัน จำนวน 3 รายการ</t>
  </si>
  <si>
    <t>ดำเนินการเสร็จสิ้นแล้ว
ส่งคืนเงินเหลือจ่ายจำนวน 285 บาท</t>
  </si>
  <si>
    <t>ดำเนินการเสร็จสิ้นแล้ว
ส่งคืนเงินเหลือจ่ายจำนวน 11,785 บาท</t>
  </si>
  <si>
    <t>ดำเนินการเสร็จสิ้นแล้ว
ส่งคืนเงินเหลือจ่ายจำนวน 2,880 บาท</t>
  </si>
  <si>
    <t xml:space="preserve"> - อยู่ระหว่างรวบรวมเอกสาร
 - คาดว่า 31 มี.ค. 62 ส่งเบิกได้หมด
- ส่งคืนเงินเหลือจ่ายจำนวน 17,600</t>
  </si>
  <si>
    <t>ผลการดำเนินงาน 30%  (3 รายการ)</t>
  </si>
  <si>
    <t>ดำเนินการแล้ว 2 กิจกรรม (วันมาฆบูชาและ
วันวิสาขบูชา)
คงเหลือ 1 กิจกรรม (วันอาสาฬหบูชา)</t>
  </si>
  <si>
    <t>ผลการดำเนินงาน 90% (1 รายการ)</t>
  </si>
  <si>
    <t>ผลการดำเนินงาน 50%  (9 รายการ)</t>
  </si>
  <si>
    <t>ยังไม่ถึงกำหนดดำเนินการ (4 รายการ)</t>
  </si>
  <si>
    <t>ผลการดำเนินงาน 100% (15 รายการ)</t>
  </si>
  <si>
    <t>งานขุดลอกหนองสามง่ามเหนือ พร้อมเสริมคันดิน</t>
  </si>
  <si>
    <t>1. รายการที่เบิกจ่ายแล้วเสร็จ จำนวน  32  รายการ</t>
  </si>
  <si>
    <t xml:space="preserve">     2. รายการที่ก่อหนี้ผูกพันแล้ว จำนวน 15 รายการ</t>
  </si>
  <si>
    <t>ดำเนินการแล้ว 60% (3 รายการ)</t>
  </si>
  <si>
    <t>ดำเนินการแล้ว 30% (1 รายการ)</t>
  </si>
  <si>
    <t xml:space="preserve"> - ก่อสร้างอาคารแล้ว</t>
  </si>
  <si>
    <t xml:space="preserve"> - ขึ้นประกาศประกวดราคาแล้ว</t>
  </si>
  <si>
    <t>เทคอนกรีตถนนฝั่งซ้ายเรียบร้อยแล้ว</t>
  </si>
  <si>
    <t>ดำเนินการแล้ว 15% (2 รายการ)</t>
  </si>
  <si>
    <t>เนื่องจากเครื่องสูบน้ำมีลักษณะเฉพาะตามที่กำหนดจึงมีความจำเป็นต้องสั่งผลิตจากโรงงาน ซึ่งขณะนี้ผู้รับจ้างได้สั่งผลิตแล้ว ผู้รับจ้างได้ติดต่อการไฟฟ้าส่วนภูมิภาคจังหวัดอ่างทอง เพื่อขอขยายเขตไฟฟ้าซึ่งขณะนี้รอการไฟฟ้าฯ จัดทำประมาณการค่าใช้จ่าย  และอำเภอได้ออกหนังสือเร่งรัดผู้รับจ้างแล้ว</t>
  </si>
  <si>
    <t>ได้ส่งหนังสือแจ้งเร่งรัดผู้รับจ้างแล้ว จำนวน ๒ ฉบับ เหตุที่งานก่อสร้างล่าช้าเนื่องมาจากรอโรงงานผลิตเหล็ก Sheet pile ซึ่งขณะนี้ผลิตเสร็จแล้วอยู่ระหว่างการทำสีกันสนิมพร้อมส่งถึงบริเวณก่อสร้างได้วันที่ ๓๐ พฤษภาคม ๒๕๖๒ และผู้รับจ้างพร้อมดำเนินการก่อสร้างทันที</t>
  </si>
  <si>
    <t>ดำเนินการแล้ว 65% (1 รายการ)</t>
  </si>
  <si>
    <t>ดำเนินการแล้ว 90% (- รายการ)</t>
  </si>
  <si>
    <t>ดำเนินการแล้ว 75% (- รายการ)</t>
  </si>
  <si>
    <t>ดำเนินการแล้ว 20% (- รายการ)</t>
  </si>
  <si>
    <t xml:space="preserve"> - ผู้รับจ้างได้ดำเนินการเสร็จเรียบร้อยแล้ว และคณะกรรมการตรวจรับการจ้างได้ลงไปตรวจรับแล้ว ขณะนี้อยู่ระหว่างดำเนินการเบิกจ่าย คาดว่าจะดำเนินการเบิกจ่ายเสร็จสิ้นเกิน 31 พ.ค. 62</t>
  </si>
  <si>
    <t xml:space="preserve"> - ผู้รับจ้างได้ดำเนินการเสร็จเรียบร้อยแล้ว และอยู่ระหว่างตรวจรับการจ้าง</t>
  </si>
  <si>
    <t>ดำเนินการแล้ว 100% (2 รายการ)</t>
  </si>
  <si>
    <t xml:space="preserve"> - ผู้รับจ้างสำรวจพื้นที่แล้ว พบว่าความเสียหายมากกว่าประมาณการราคา</t>
  </si>
  <si>
    <t>ยังไม่เริ่มดำเนินการ (3 รายการ)</t>
  </si>
  <si>
    <t>แผนการเบิกจ่าย
ไตรมาส 3 (มิ.ย. 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</si>
</sst>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-* #,##0.00_-;\-* #,##0.00_-;_-* &quot;-&quot;_-;_-@_-"/>
    <numFmt numFmtId="190" formatCode="0.00_ ;\-0.00\ "/>
    <numFmt numFmtId="191" formatCode="#,##0.00_ ;\-#,##0.00\ "/>
  </numFmts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  <charset val="1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4"/>
      <color rgb="FF0070C0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color rgb="FFFF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18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8">
    <xf numFmtId="0" fontId="0" fillId="0" borderId="0" xfId="0"/>
    <xf numFmtId="0" fontId="2" fillId="0" borderId="0" xfId="0" applyFont="1" applyBorder="1" applyAlignment="1">
      <alignment horizontal="center" wrapText="1"/>
    </xf>
    <xf numFmtId="41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187" fontId="2" fillId="0" borderId="0" xfId="0" applyNumberFormat="1" applyFont="1" applyBorder="1" applyAlignment="1"/>
    <xf numFmtId="1" fontId="2" fillId="0" borderId="11" xfId="0" applyNumberFormat="1" applyFont="1" applyBorder="1" applyAlignment="1">
      <alignment horizontal="center" vertical="top" wrapText="1"/>
    </xf>
    <xf numFmtId="41" fontId="2" fillId="0" borderId="2" xfId="0" applyNumberFormat="1" applyFont="1" applyBorder="1" applyAlignment="1">
      <alignment horizontal="center" vertical="top" wrapText="1"/>
    </xf>
    <xf numFmtId="43" fontId="2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1" fontId="2" fillId="0" borderId="2" xfId="1" applyNumberFormat="1" applyFont="1" applyBorder="1" applyAlignment="1">
      <alignment horizontal="center" vertical="top" wrapText="1"/>
    </xf>
    <xf numFmtId="43" fontId="2" fillId="0" borderId="2" xfId="1" applyNumberFormat="1" applyFont="1" applyBorder="1" applyAlignment="1">
      <alignment horizontal="center" vertical="top" wrapText="1"/>
    </xf>
    <xf numFmtId="2" fontId="2" fillId="0" borderId="2" xfId="1" applyNumberFormat="1" applyFont="1" applyBorder="1" applyAlignment="1">
      <alignment horizontal="center" vertical="top" wrapText="1"/>
    </xf>
    <xf numFmtId="41" fontId="2" fillId="0" borderId="2" xfId="1" applyNumberFormat="1" applyFont="1" applyFill="1" applyBorder="1" applyAlignment="1">
      <alignment horizontal="center" vertical="top" wrapText="1"/>
    </xf>
    <xf numFmtId="188" fontId="2" fillId="0" borderId="2" xfId="1" applyNumberFormat="1" applyFont="1" applyFill="1" applyBorder="1" applyAlignment="1">
      <alignment horizontal="center" vertical="top" wrapText="1"/>
    </xf>
    <xf numFmtId="43" fontId="2" fillId="0" borderId="2" xfId="1" applyNumberFormat="1" applyFont="1" applyFill="1" applyBorder="1" applyAlignment="1">
      <alignment horizontal="center" vertical="top" wrapText="1"/>
    </xf>
    <xf numFmtId="2" fontId="2" fillId="0" borderId="2" xfId="1" applyNumberFormat="1" applyFont="1" applyFill="1" applyBorder="1" applyAlignment="1">
      <alignment horizontal="center" vertical="top" wrapText="1"/>
    </xf>
    <xf numFmtId="41" fontId="2" fillId="0" borderId="2" xfId="0" applyNumberFormat="1" applyFont="1" applyBorder="1" applyAlignment="1">
      <alignment horizontal="left" vertical="top" wrapText="1"/>
    </xf>
    <xf numFmtId="43" fontId="2" fillId="0" borderId="2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2" fontId="2" fillId="0" borderId="2" xfId="0" applyNumberFormat="1" applyFont="1" applyBorder="1" applyAlignment="1">
      <alignment horizontal="center" vertical="top" wrapText="1"/>
    </xf>
    <xf numFmtId="43" fontId="2" fillId="0" borderId="0" xfId="1" applyFont="1" applyBorder="1" applyAlignment="1">
      <alignment wrapText="1"/>
    </xf>
    <xf numFmtId="0" fontId="2" fillId="0" borderId="0" xfId="0" applyNumberFormat="1" applyFont="1" applyBorder="1" applyAlignment="1">
      <alignment horizontal="center" vertical="top" wrapText="1"/>
    </xf>
    <xf numFmtId="43" fontId="2" fillId="0" borderId="0" xfId="0" applyNumberFormat="1" applyFont="1" applyBorder="1" applyAlignment="1">
      <alignment wrapText="1"/>
    </xf>
    <xf numFmtId="2" fontId="2" fillId="0" borderId="0" xfId="0" applyNumberFormat="1" applyFont="1" applyBorder="1" applyAlignment="1">
      <alignment horizontal="center" wrapText="1"/>
    </xf>
    <xf numFmtId="0" fontId="2" fillId="0" borderId="12" xfId="0" applyNumberFormat="1" applyFont="1" applyBorder="1" applyAlignment="1">
      <alignment horizontal="left" vertical="top" wrapText="1"/>
    </xf>
    <xf numFmtId="0" fontId="2" fillId="0" borderId="12" xfId="0" applyNumberFormat="1" applyFont="1" applyFill="1" applyBorder="1" applyAlignment="1">
      <alignment horizontal="left" vertical="top" wrapText="1"/>
    </xf>
    <xf numFmtId="1" fontId="2" fillId="0" borderId="9" xfId="0" applyNumberFormat="1" applyFont="1" applyBorder="1" applyAlignment="1">
      <alignment horizontal="left" vertical="top" wrapText="1"/>
    </xf>
    <xf numFmtId="0" fontId="2" fillId="0" borderId="0" xfId="0" applyFont="1" applyFill="1" applyBorder="1" applyAlignment="1">
      <alignment wrapText="1"/>
    </xf>
    <xf numFmtId="188" fontId="2" fillId="0" borderId="2" xfId="1" applyNumberFormat="1" applyFont="1" applyBorder="1" applyAlignment="1">
      <alignment horizontal="center" vertical="top" wrapText="1"/>
    </xf>
    <xf numFmtId="188" fontId="2" fillId="0" borderId="0" xfId="1" applyNumberFormat="1" applyFont="1" applyBorder="1" applyAlignment="1">
      <alignment wrapText="1"/>
    </xf>
    <xf numFmtId="1" fontId="2" fillId="0" borderId="11" xfId="0" applyNumberFormat="1" applyFont="1" applyBorder="1" applyAlignment="1">
      <alignment horizontal="center" vertical="top"/>
    </xf>
    <xf numFmtId="188" fontId="2" fillId="0" borderId="2" xfId="1" applyNumberFormat="1" applyFont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3" xfId="0" applyNumberFormat="1" applyFont="1" applyBorder="1" applyAlignment="1">
      <alignment horizontal="left" vertical="top" wrapText="1"/>
    </xf>
    <xf numFmtId="43" fontId="2" fillId="0" borderId="0" xfId="0" applyNumberFormat="1" applyFont="1" applyBorder="1" applyAlignment="1">
      <alignment horizontal="center" wrapText="1"/>
    </xf>
    <xf numFmtId="188" fontId="3" fillId="2" borderId="2" xfId="1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2" fillId="0" borderId="15" xfId="0" applyNumberFormat="1" applyFont="1" applyBorder="1" applyAlignment="1">
      <alignment horizontal="left" vertical="top" wrapText="1"/>
    </xf>
    <xf numFmtId="41" fontId="2" fillId="0" borderId="10" xfId="0" applyNumberFormat="1" applyFont="1" applyBorder="1" applyAlignment="1">
      <alignment horizontal="center" vertical="top" wrapText="1"/>
    </xf>
    <xf numFmtId="189" fontId="2" fillId="0" borderId="2" xfId="1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left" vertical="top" wrapText="1"/>
    </xf>
    <xf numFmtId="41" fontId="2" fillId="0" borderId="10" xfId="0" applyNumberFormat="1" applyFont="1" applyBorder="1" applyAlignment="1">
      <alignment horizontal="center" vertical="top"/>
    </xf>
    <xf numFmtId="189" fontId="2" fillId="0" borderId="2" xfId="1" applyNumberFormat="1" applyFont="1" applyBorder="1" applyAlignment="1">
      <alignment horizontal="center" vertical="top"/>
    </xf>
    <xf numFmtId="0" fontId="2" fillId="0" borderId="14" xfId="0" applyNumberFormat="1" applyFont="1" applyBorder="1" applyAlignment="1">
      <alignment horizontal="left" vertical="top" wrapText="1"/>
    </xf>
    <xf numFmtId="41" fontId="2" fillId="0" borderId="10" xfId="1" applyNumberFormat="1" applyFont="1" applyFill="1" applyBorder="1" applyAlignment="1">
      <alignment horizontal="center" vertical="top" wrapText="1"/>
    </xf>
    <xf numFmtId="0" fontId="12" fillId="0" borderId="2" xfId="0" applyNumberFormat="1" applyFont="1" applyBorder="1" applyAlignment="1">
      <alignment horizontal="left" vertical="top" wrapText="1"/>
    </xf>
    <xf numFmtId="41" fontId="2" fillId="0" borderId="10" xfId="0" applyNumberFormat="1" applyFont="1" applyBorder="1" applyAlignment="1">
      <alignment horizontal="left" vertical="top"/>
    </xf>
    <xf numFmtId="189" fontId="2" fillId="0" borderId="2" xfId="1" applyNumberFormat="1" applyFont="1" applyBorder="1" applyAlignment="1">
      <alignment horizontal="left" vertical="top"/>
    </xf>
    <xf numFmtId="41" fontId="2" fillId="0" borderId="10" xfId="0" applyNumberFormat="1" applyFont="1" applyBorder="1" applyAlignment="1">
      <alignment horizontal="left" vertical="top" wrapText="1"/>
    </xf>
    <xf numFmtId="189" fontId="2" fillId="0" borderId="2" xfId="1" applyNumberFormat="1" applyFont="1" applyBorder="1" applyAlignment="1">
      <alignment horizontal="left" vertical="top" wrapText="1"/>
    </xf>
    <xf numFmtId="189" fontId="2" fillId="0" borderId="10" xfId="1" applyNumberFormat="1" applyFont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vertical="top" wrapText="1"/>
    </xf>
    <xf numFmtId="0" fontId="2" fillId="0" borderId="14" xfId="0" applyNumberFormat="1" applyFont="1" applyFill="1" applyBorder="1" applyAlignment="1">
      <alignment vertical="top" wrapText="1"/>
    </xf>
    <xf numFmtId="0" fontId="2" fillId="0" borderId="16" xfId="0" applyNumberFormat="1" applyFont="1" applyFill="1" applyBorder="1" applyAlignment="1">
      <alignment vertical="top" wrapText="1"/>
    </xf>
    <xf numFmtId="0" fontId="2" fillId="0" borderId="10" xfId="0" applyNumberFormat="1" applyFont="1" applyFill="1" applyBorder="1" applyAlignment="1">
      <alignment vertical="top"/>
    </xf>
    <xf numFmtId="0" fontId="9" fillId="3" borderId="2" xfId="0" applyFont="1" applyFill="1" applyBorder="1" applyAlignment="1">
      <alignment horizontal="center" vertical="center" wrapText="1"/>
    </xf>
    <xf numFmtId="2" fontId="2" fillId="0" borderId="2" xfId="1" applyNumberFormat="1" applyFont="1" applyBorder="1" applyAlignment="1">
      <alignment horizontal="left" vertical="top" wrapText="1"/>
    </xf>
    <xf numFmtId="2" fontId="2" fillId="0" borderId="2" xfId="0" applyNumberFormat="1" applyFont="1" applyBorder="1" applyAlignment="1">
      <alignment horizontal="left" vertical="top" wrapText="1"/>
    </xf>
    <xf numFmtId="2" fontId="2" fillId="0" borderId="0" xfId="0" applyNumberFormat="1" applyFont="1" applyBorder="1" applyAlignment="1">
      <alignment horizontal="left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left" vertical="top" wrapText="1"/>
    </xf>
    <xf numFmtId="41" fontId="2" fillId="0" borderId="16" xfId="1" applyNumberFormat="1" applyFont="1" applyFill="1" applyBorder="1" applyAlignment="1">
      <alignment horizontal="center" vertical="top" wrapText="1"/>
    </xf>
    <xf numFmtId="41" fontId="2" fillId="0" borderId="16" xfId="1" applyNumberFormat="1" applyFont="1" applyBorder="1" applyAlignment="1">
      <alignment horizontal="center" vertical="top" wrapText="1"/>
    </xf>
    <xf numFmtId="43" fontId="2" fillId="0" borderId="8" xfId="1" applyNumberFormat="1" applyFont="1" applyBorder="1" applyAlignment="1">
      <alignment horizontal="center" vertical="top" wrapText="1"/>
    </xf>
    <xf numFmtId="41" fontId="2" fillId="0" borderId="8" xfId="1" applyNumberFormat="1" applyFont="1" applyBorder="1" applyAlignment="1">
      <alignment horizontal="center" vertical="top" wrapText="1"/>
    </xf>
    <xf numFmtId="188" fontId="2" fillId="0" borderId="8" xfId="1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vertical="top" wrapText="1"/>
    </xf>
    <xf numFmtId="0" fontId="13" fillId="0" borderId="1" xfId="0" applyFont="1" applyBorder="1" applyAlignment="1">
      <alignment horizontal="center" wrapText="1"/>
    </xf>
    <xf numFmtId="43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vertical="top" wrapText="1"/>
    </xf>
    <xf numFmtId="187" fontId="3" fillId="0" borderId="0" xfId="0" applyNumberFormat="1" applyFont="1" applyBorder="1" applyAlignment="1"/>
    <xf numFmtId="0" fontId="3" fillId="3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10" fillId="0" borderId="2" xfId="0" applyFont="1" applyBorder="1"/>
    <xf numFmtId="0" fontId="2" fillId="0" borderId="0" xfId="0" applyFont="1"/>
    <xf numFmtId="0" fontId="9" fillId="0" borderId="0" xfId="0" applyFont="1"/>
    <xf numFmtId="0" fontId="3" fillId="0" borderId="0" xfId="0" applyFont="1"/>
    <xf numFmtId="0" fontId="10" fillId="0" borderId="6" xfId="0" applyFont="1" applyBorder="1" applyAlignment="1">
      <alignment horizontal="center" vertical="top" wrapText="1"/>
    </xf>
    <xf numFmtId="0" fontId="10" fillId="0" borderId="6" xfId="0" applyFont="1" applyFill="1" applyBorder="1" applyAlignment="1">
      <alignment vertical="top" wrapText="1"/>
    </xf>
    <xf numFmtId="188" fontId="10" fillId="0" borderId="6" xfId="1" applyNumberFormat="1" applyFont="1" applyBorder="1" applyAlignment="1">
      <alignment vertical="top"/>
    </xf>
    <xf numFmtId="3" fontId="9" fillId="3" borderId="9" xfId="0" applyNumberFormat="1" applyFont="1" applyFill="1" applyBorder="1"/>
    <xf numFmtId="2" fontId="3" fillId="2" borderId="2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41" fontId="3" fillId="6" borderId="9" xfId="1" applyNumberFormat="1" applyFont="1" applyFill="1" applyBorder="1" applyAlignment="1">
      <alignment horizontal="center" vertical="top" wrapText="1"/>
    </xf>
    <xf numFmtId="43" fontId="3" fillId="7" borderId="9" xfId="1" applyNumberFormat="1" applyFont="1" applyFill="1" applyBorder="1" applyAlignment="1">
      <alignment horizontal="center" vertical="top" wrapText="1"/>
    </xf>
    <xf numFmtId="41" fontId="3" fillId="7" borderId="9" xfId="1" applyNumberFormat="1" applyFont="1" applyFill="1" applyBorder="1" applyAlignment="1">
      <alignment horizontal="center" vertical="top" wrapText="1"/>
    </xf>
    <xf numFmtId="188" fontId="3" fillId="7" borderId="9" xfId="1" applyNumberFormat="1" applyFont="1" applyFill="1" applyBorder="1" applyAlignment="1">
      <alignment horizontal="center" vertical="top" wrapText="1"/>
    </xf>
    <xf numFmtId="2" fontId="3" fillId="7" borderId="9" xfId="1" applyNumberFormat="1" applyFont="1" applyFill="1" applyBorder="1" applyAlignment="1">
      <alignment horizontal="left" vertical="top" wrapText="1"/>
    </xf>
    <xf numFmtId="2" fontId="3" fillId="7" borderId="9" xfId="1" applyNumberFormat="1" applyFont="1" applyFill="1" applyBorder="1" applyAlignment="1">
      <alignment horizontal="center" vertical="top" wrapText="1"/>
    </xf>
    <xf numFmtId="0" fontId="3" fillId="7" borderId="10" xfId="0" applyFont="1" applyFill="1" applyBorder="1" applyAlignment="1">
      <alignment vertical="top" wrapText="1"/>
    </xf>
    <xf numFmtId="0" fontId="13" fillId="0" borderId="0" xfId="0" applyFont="1" applyBorder="1" applyAlignment="1">
      <alignment horizontal="right" wrapText="1"/>
    </xf>
    <xf numFmtId="43" fontId="13" fillId="0" borderId="0" xfId="0" applyNumberFormat="1" applyFont="1" applyBorder="1" applyAlignment="1">
      <alignment horizontal="center" wrapText="1"/>
    </xf>
    <xf numFmtId="190" fontId="3" fillId="7" borderId="9" xfId="1" applyNumberFormat="1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left"/>
    </xf>
    <xf numFmtId="189" fontId="2" fillId="0" borderId="0" xfId="0" applyNumberFormat="1" applyFont="1" applyBorder="1" applyAlignment="1">
      <alignment wrapText="1"/>
    </xf>
    <xf numFmtId="189" fontId="2" fillId="0" borderId="0" xfId="0" applyNumberFormat="1" applyFont="1" applyFill="1" applyBorder="1" applyAlignment="1">
      <alignment wrapText="1"/>
    </xf>
    <xf numFmtId="189" fontId="2" fillId="0" borderId="0" xfId="0" applyNumberFormat="1" applyFont="1" applyBorder="1" applyAlignment="1">
      <alignment vertical="top" wrapText="1"/>
    </xf>
    <xf numFmtId="189" fontId="2" fillId="0" borderId="0" xfId="0" applyNumberFormat="1" applyFont="1" applyBorder="1" applyAlignment="1">
      <alignment horizontal="left" vertical="top"/>
    </xf>
    <xf numFmtId="189" fontId="3" fillId="0" borderId="0" xfId="0" applyNumberFormat="1" applyFont="1" applyBorder="1" applyAlignment="1">
      <alignment vertical="top" wrapText="1"/>
    </xf>
    <xf numFmtId="43" fontId="3" fillId="0" borderId="0" xfId="0" applyNumberFormat="1" applyFont="1" applyBorder="1" applyAlignment="1">
      <alignment vertical="top" wrapText="1"/>
    </xf>
    <xf numFmtId="0" fontId="3" fillId="5" borderId="9" xfId="0" applyFont="1" applyFill="1" applyBorder="1" applyAlignment="1">
      <alignment vertical="center" wrapText="1"/>
    </xf>
    <xf numFmtId="0" fontId="3" fillId="5" borderId="10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189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12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top"/>
    </xf>
    <xf numFmtId="189" fontId="2" fillId="0" borderId="2" xfId="1" applyNumberFormat="1" applyFont="1" applyFill="1" applyBorder="1" applyAlignment="1">
      <alignment horizontal="center" vertical="top" wrapText="1"/>
    </xf>
    <xf numFmtId="189" fontId="2" fillId="0" borderId="2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vertical="top" wrapText="1"/>
    </xf>
    <xf numFmtId="41" fontId="2" fillId="0" borderId="10" xfId="0" applyNumberFormat="1" applyFont="1" applyBorder="1" applyAlignment="1">
      <alignment vertical="top"/>
    </xf>
    <xf numFmtId="43" fontId="2" fillId="0" borderId="5" xfId="0" applyNumberFormat="1" applyFont="1" applyBorder="1" applyAlignment="1">
      <alignment vertical="top" wrapText="1"/>
    </xf>
    <xf numFmtId="1" fontId="2" fillId="0" borderId="5" xfId="0" applyNumberFormat="1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11" fillId="0" borderId="2" xfId="0" applyNumberFormat="1" applyFont="1" applyBorder="1" applyAlignment="1">
      <alignment vertical="top" wrapText="1"/>
    </xf>
    <xf numFmtId="41" fontId="2" fillId="0" borderId="2" xfId="0" applyNumberFormat="1" applyFont="1" applyBorder="1" applyAlignment="1">
      <alignment vertical="top"/>
    </xf>
    <xf numFmtId="0" fontId="2" fillId="0" borderId="7" xfId="0" applyFont="1" applyBorder="1" applyAlignment="1">
      <alignment horizontal="center" vertical="top"/>
    </xf>
    <xf numFmtId="0" fontId="12" fillId="0" borderId="8" xfId="0" applyFont="1" applyBorder="1" applyAlignment="1">
      <alignment vertical="top" wrapText="1"/>
    </xf>
    <xf numFmtId="0" fontId="2" fillId="0" borderId="14" xfId="0" applyNumberFormat="1" applyFont="1" applyBorder="1" applyAlignment="1">
      <alignment vertical="top" wrapText="1"/>
    </xf>
    <xf numFmtId="189" fontId="2" fillId="0" borderId="8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center" vertical="top"/>
    </xf>
    <xf numFmtId="189" fontId="2" fillId="0" borderId="8" xfId="1" applyNumberFormat="1" applyFont="1" applyFill="1" applyBorder="1" applyAlignment="1">
      <alignment horizontal="center" vertical="top" wrapText="1"/>
    </xf>
    <xf numFmtId="49" fontId="2" fillId="0" borderId="8" xfId="0" applyNumberFormat="1" applyFont="1" applyBorder="1" applyAlignment="1">
      <alignment vertical="top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41" fontId="2" fillId="0" borderId="0" xfId="0" applyNumberFormat="1" applyFont="1" applyAlignment="1">
      <alignment vertical="top"/>
    </xf>
    <xf numFmtId="0" fontId="12" fillId="0" borderId="0" xfId="0" applyFont="1" applyAlignment="1">
      <alignment vertical="top" wrapText="1"/>
    </xf>
    <xf numFmtId="49" fontId="2" fillId="0" borderId="0" xfId="0" applyNumberFormat="1" applyFont="1" applyAlignment="1">
      <alignment horizontal="center" vertical="top"/>
    </xf>
    <xf numFmtId="189" fontId="2" fillId="0" borderId="0" xfId="0" applyNumberFormat="1" applyFont="1" applyAlignment="1">
      <alignment horizontal="center" vertical="top"/>
    </xf>
    <xf numFmtId="2" fontId="2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vertical="top" wrapText="1"/>
    </xf>
    <xf numFmtId="2" fontId="2" fillId="0" borderId="0" xfId="0" applyNumberFormat="1" applyFont="1" applyAlignment="1">
      <alignment vertical="top" wrapText="1"/>
    </xf>
    <xf numFmtId="0" fontId="14" fillId="0" borderId="0" xfId="0" applyFont="1" applyBorder="1" applyAlignment="1">
      <alignment vertical="top"/>
    </xf>
    <xf numFmtId="41" fontId="14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/>
    <xf numFmtId="49" fontId="3" fillId="6" borderId="9" xfId="0" applyNumberFormat="1" applyFont="1" applyFill="1" applyBorder="1" applyAlignment="1">
      <alignment horizontal="center" vertical="top"/>
    </xf>
    <xf numFmtId="189" fontId="3" fillId="6" borderId="9" xfId="0" applyNumberFormat="1" applyFont="1" applyFill="1" applyBorder="1" applyAlignment="1">
      <alignment horizontal="center" vertical="top"/>
    </xf>
    <xf numFmtId="2" fontId="3" fillId="6" borderId="9" xfId="0" applyNumberFormat="1" applyFont="1" applyFill="1" applyBorder="1" applyAlignment="1">
      <alignment horizontal="center" vertical="top"/>
    </xf>
    <xf numFmtId="49" fontId="3" fillId="6" borderId="9" xfId="0" applyNumberFormat="1" applyFont="1" applyFill="1" applyBorder="1" applyAlignment="1">
      <alignment vertical="top" wrapText="1"/>
    </xf>
    <xf numFmtId="2" fontId="3" fillId="6" borderId="10" xfId="0" applyNumberFormat="1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6" borderId="9" xfId="0" applyFont="1" applyFill="1" applyBorder="1" applyAlignment="1">
      <alignment horizontal="center" vertical="top" wrapText="1"/>
    </xf>
    <xf numFmtId="191" fontId="3" fillId="6" borderId="9" xfId="1" applyNumberFormat="1" applyFont="1" applyFill="1" applyBorder="1" applyAlignment="1">
      <alignment horizontal="left" vertical="top" wrapText="1"/>
    </xf>
    <xf numFmtId="191" fontId="3" fillId="0" borderId="0" xfId="0" applyNumberFormat="1" applyFont="1"/>
    <xf numFmtId="191" fontId="2" fillId="0" borderId="0" xfId="0" applyNumberFormat="1" applyFont="1"/>
    <xf numFmtId="0" fontId="10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189" fontId="2" fillId="3" borderId="0" xfId="0" applyNumberFormat="1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187" fontId="2" fillId="3" borderId="0" xfId="0" applyNumberFormat="1" applyFont="1" applyFill="1" applyBorder="1" applyAlignment="1"/>
    <xf numFmtId="0" fontId="10" fillId="0" borderId="0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9" fillId="8" borderId="10" xfId="0" applyFont="1" applyFill="1" applyBorder="1" applyAlignment="1">
      <alignment horizontal="center" vertical="center" wrapText="1"/>
    </xf>
    <xf numFmtId="43" fontId="9" fillId="8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3" fontId="16" fillId="0" borderId="10" xfId="0" applyNumberFormat="1" applyFont="1" applyFill="1" applyBorder="1" applyAlignment="1">
      <alignment vertical="top" wrapText="1"/>
    </xf>
    <xf numFmtId="43" fontId="17" fillId="0" borderId="8" xfId="0" applyNumberFormat="1" applyFont="1" applyFill="1" applyBorder="1" applyAlignment="1">
      <alignment horizontal="right" vertical="top" wrapText="1"/>
    </xf>
    <xf numFmtId="0" fontId="17" fillId="0" borderId="8" xfId="0" applyFont="1" applyFill="1" applyBorder="1" applyAlignment="1">
      <alignment horizontal="center" vertical="center" wrapText="1"/>
    </xf>
    <xf numFmtId="43" fontId="17" fillId="0" borderId="2" xfId="0" applyNumberFormat="1" applyFont="1" applyFill="1" applyBorder="1" applyAlignment="1">
      <alignment horizontal="right" vertical="top" wrapText="1"/>
    </xf>
    <xf numFmtId="0" fontId="17" fillId="0" borderId="1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1" fontId="15" fillId="0" borderId="8" xfId="0" applyNumberFormat="1" applyFont="1" applyFill="1" applyBorder="1" applyAlignment="1">
      <alignment horizontal="center" vertical="center" wrapText="1"/>
    </xf>
    <xf numFmtId="43" fontId="16" fillId="0" borderId="10" xfId="0" applyNumberFormat="1" applyFont="1" applyFill="1" applyBorder="1" applyAlignment="1">
      <alignment horizontal="right" vertical="top" wrapText="1"/>
    </xf>
    <xf numFmtId="41" fontId="16" fillId="0" borderId="2" xfId="1" applyNumberFormat="1" applyFont="1" applyFill="1" applyBorder="1" applyAlignment="1">
      <alignment horizontal="center" vertical="top" wrapText="1"/>
    </xf>
    <xf numFmtId="43" fontId="15" fillId="0" borderId="8" xfId="0" applyNumberFormat="1" applyFont="1" applyFill="1" applyBorder="1" applyAlignment="1">
      <alignment horizontal="right" vertical="top" wrapText="1"/>
    </xf>
    <xf numFmtId="43" fontId="15" fillId="0" borderId="10" xfId="0" applyNumberFormat="1" applyFont="1" applyFill="1" applyBorder="1" applyAlignment="1">
      <alignment horizontal="right" vertical="top" wrapText="1"/>
    </xf>
    <xf numFmtId="41" fontId="16" fillId="0" borderId="2" xfId="0" applyNumberFormat="1" applyFont="1" applyFill="1" applyBorder="1" applyAlignment="1">
      <alignment horizontal="center" vertical="top" wrapText="1"/>
    </xf>
    <xf numFmtId="43" fontId="17" fillId="0" borderId="10" xfId="0" applyNumberFormat="1" applyFont="1" applyFill="1" applyBorder="1" applyAlignment="1">
      <alignment horizontal="right" vertical="top" wrapText="1"/>
    </xf>
    <xf numFmtId="43" fontId="16" fillId="0" borderId="2" xfId="0" applyNumberFormat="1" applyFont="1" applyFill="1" applyBorder="1" applyAlignment="1">
      <alignment horizontal="right" vertical="top" wrapText="1"/>
    </xf>
    <xf numFmtId="41" fontId="16" fillId="0" borderId="8" xfId="0" applyNumberFormat="1" applyFont="1" applyFill="1" applyBorder="1" applyAlignment="1">
      <alignment horizontal="center" vertical="top" wrapText="1"/>
    </xf>
    <xf numFmtId="43" fontId="16" fillId="0" borderId="2" xfId="1" applyNumberFormat="1" applyFont="1" applyFill="1" applyBorder="1" applyAlignment="1">
      <alignment horizontal="left" vertical="top" wrapText="1"/>
    </xf>
    <xf numFmtId="41" fontId="16" fillId="0" borderId="2" xfId="0" applyNumberFormat="1" applyFont="1" applyFill="1" applyBorder="1" applyAlignment="1">
      <alignment horizontal="center" vertical="center" wrapText="1"/>
    </xf>
    <xf numFmtId="43" fontId="16" fillId="0" borderId="2" xfId="0" applyNumberFormat="1" applyFont="1" applyFill="1" applyBorder="1" applyAlignment="1">
      <alignment horizontal="left" vertical="top" wrapText="1"/>
    </xf>
    <xf numFmtId="43" fontId="16" fillId="0" borderId="2" xfId="1" applyNumberFormat="1" applyFont="1" applyFill="1" applyBorder="1" applyAlignment="1">
      <alignment horizontal="right" vertical="top" wrapText="1"/>
    </xf>
    <xf numFmtId="43" fontId="15" fillId="8" borderId="8" xfId="0" applyNumberFormat="1" applyFont="1" applyFill="1" applyBorder="1" applyAlignment="1">
      <alignment horizontal="right" vertical="center" wrapText="1"/>
    </xf>
    <xf numFmtId="0" fontId="15" fillId="8" borderId="8" xfId="0" applyFont="1" applyFill="1" applyBorder="1" applyAlignment="1">
      <alignment horizontal="center" vertical="center" wrapText="1"/>
    </xf>
    <xf numFmtId="43" fontId="15" fillId="8" borderId="10" xfId="0" applyNumberFormat="1" applyFont="1" applyFill="1" applyBorder="1" applyAlignment="1">
      <alignment horizontal="right" vertical="center" wrapText="1"/>
    </xf>
    <xf numFmtId="43" fontId="17" fillId="8" borderId="2" xfId="0" applyNumberFormat="1" applyFont="1" applyFill="1" applyBorder="1" applyAlignment="1">
      <alignment horizontal="right" vertical="top" wrapText="1"/>
    </xf>
    <xf numFmtId="0" fontId="15" fillId="8" borderId="16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0" fillId="0" borderId="0" xfId="0" applyFill="1"/>
    <xf numFmtId="41" fontId="2" fillId="9" borderId="2" xfId="1" applyNumberFormat="1" applyFont="1" applyFill="1" applyBorder="1" applyAlignment="1">
      <alignment horizontal="center" vertical="top" wrapText="1"/>
    </xf>
    <xf numFmtId="43" fontId="2" fillId="9" borderId="2" xfId="1" applyNumberFormat="1" applyFont="1" applyFill="1" applyBorder="1" applyAlignment="1">
      <alignment horizontal="center" vertical="top" wrapText="1"/>
    </xf>
    <xf numFmtId="188" fontId="2" fillId="9" borderId="2" xfId="1" applyNumberFormat="1" applyFont="1" applyFill="1" applyBorder="1" applyAlignment="1">
      <alignment horizontal="center" vertical="top" wrapText="1"/>
    </xf>
    <xf numFmtId="2" fontId="2" fillId="9" borderId="2" xfId="1" applyNumberFormat="1" applyFont="1" applyFill="1" applyBorder="1" applyAlignment="1">
      <alignment horizontal="left" vertical="top" wrapText="1"/>
    </xf>
    <xf numFmtId="2" fontId="2" fillId="9" borderId="2" xfId="1" applyNumberFormat="1" applyFont="1" applyFill="1" applyBorder="1" applyAlignment="1">
      <alignment horizontal="center" vertical="top" wrapText="1"/>
    </xf>
    <xf numFmtId="0" fontId="19" fillId="9" borderId="2" xfId="0" applyNumberFormat="1" applyFont="1" applyFill="1" applyBorder="1" applyAlignment="1">
      <alignment horizontal="left" vertical="top" wrapText="1"/>
    </xf>
    <xf numFmtId="0" fontId="16" fillId="9" borderId="2" xfId="0" applyNumberFormat="1" applyFont="1" applyFill="1" applyBorder="1" applyAlignment="1">
      <alignment vertical="top" wrapText="1"/>
    </xf>
    <xf numFmtId="0" fontId="16" fillId="9" borderId="2" xfId="0" applyNumberFormat="1" applyFont="1" applyFill="1" applyBorder="1" applyAlignment="1">
      <alignment horizontal="left" vertical="top" wrapText="1"/>
    </xf>
    <xf numFmtId="43" fontId="16" fillId="0" borderId="16" xfId="0" applyNumberFormat="1" applyFont="1" applyFill="1" applyBorder="1" applyAlignment="1">
      <alignment horizontal="right" vertical="top" wrapText="1"/>
    </xf>
    <xf numFmtId="0" fontId="19" fillId="9" borderId="2" xfId="0" applyNumberFormat="1" applyFont="1" applyFill="1" applyBorder="1" applyAlignment="1">
      <alignment vertical="top" wrapText="1"/>
    </xf>
    <xf numFmtId="188" fontId="2" fillId="0" borderId="8" xfId="1" applyNumberFormat="1" applyFont="1" applyBorder="1" applyAlignment="1">
      <alignment horizontal="center" vertical="top" wrapText="1"/>
    </xf>
    <xf numFmtId="43" fontId="2" fillId="0" borderId="8" xfId="1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vertical="top" wrapText="1"/>
    </xf>
    <xf numFmtId="41" fontId="2" fillId="0" borderId="8" xfId="1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vertical="top" wrapText="1"/>
    </xf>
    <xf numFmtId="1" fontId="2" fillId="9" borderId="9" xfId="0" applyNumberFormat="1" applyFont="1" applyFill="1" applyBorder="1" applyAlignment="1">
      <alignment horizontal="left" vertical="top" wrapText="1"/>
    </xf>
    <xf numFmtId="0" fontId="2" fillId="9" borderId="2" xfId="0" applyFont="1" applyFill="1" applyBorder="1" applyAlignment="1">
      <alignment vertical="top" wrapText="1"/>
    </xf>
    <xf numFmtId="1" fontId="15" fillId="8" borderId="5" xfId="0" applyNumberFormat="1" applyFont="1" applyFill="1" applyBorder="1" applyAlignment="1">
      <alignment horizontal="center" vertical="center" wrapText="1"/>
    </xf>
    <xf numFmtId="1" fontId="15" fillId="8" borderId="1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8" borderId="6" xfId="0" applyNumberFormat="1" applyFont="1" applyFill="1" applyBorder="1" applyAlignment="1">
      <alignment horizontal="center" vertical="center" wrapText="1"/>
    </xf>
    <xf numFmtId="1" fontId="9" fillId="8" borderId="8" xfId="0" applyNumberFormat="1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2" fontId="2" fillId="0" borderId="17" xfId="1" applyNumberFormat="1" applyFont="1" applyFill="1" applyBorder="1" applyAlignment="1">
      <alignment horizontal="left" vertical="top" wrapText="1"/>
    </xf>
    <xf numFmtId="2" fontId="2" fillId="0" borderId="8" xfId="1" applyNumberFormat="1" applyFont="1" applyFill="1" applyBorder="1" applyAlignment="1">
      <alignment horizontal="left" vertical="top" wrapText="1"/>
    </xf>
    <xf numFmtId="1" fontId="3" fillId="7" borderId="5" xfId="0" applyNumberFormat="1" applyFont="1" applyFill="1" applyBorder="1" applyAlignment="1">
      <alignment horizontal="right" vertical="top" wrapText="1"/>
    </xf>
    <xf numFmtId="1" fontId="3" fillId="7" borderId="9" xfId="0" applyNumberFormat="1" applyFont="1" applyFill="1" applyBorder="1" applyAlignment="1">
      <alignment horizontal="right" vertical="top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88" fontId="2" fillId="0" borderId="6" xfId="1" applyNumberFormat="1" applyFont="1" applyBorder="1" applyAlignment="1">
      <alignment horizontal="center" vertical="top" wrapText="1"/>
    </xf>
    <xf numFmtId="188" fontId="2" fillId="0" borderId="8" xfId="1" applyNumberFormat="1" applyFont="1" applyBorder="1" applyAlignment="1">
      <alignment horizontal="center" vertical="top" wrapText="1"/>
    </xf>
    <xf numFmtId="43" fontId="2" fillId="0" borderId="6" xfId="1" applyNumberFormat="1" applyFont="1" applyBorder="1" applyAlignment="1">
      <alignment horizontal="center" vertical="top" wrapText="1"/>
    </xf>
    <xf numFmtId="43" fontId="2" fillId="0" borderId="8" xfId="1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vertical="top" wrapText="1"/>
    </xf>
    <xf numFmtId="41" fontId="2" fillId="0" borderId="6" xfId="1" applyNumberFormat="1" applyFont="1" applyBorder="1" applyAlignment="1">
      <alignment horizontal="center" vertical="top" wrapText="1"/>
    </xf>
    <xf numFmtId="41" fontId="2" fillId="0" borderId="8" xfId="1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8" xfId="0" applyNumberFormat="1" applyFont="1" applyBorder="1" applyAlignment="1">
      <alignment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1" fontId="3" fillId="2" borderId="6" xfId="0" applyNumberFormat="1" applyFont="1" applyFill="1" applyBorder="1" applyAlignment="1">
      <alignment horizontal="center" vertical="center" wrapText="1"/>
    </xf>
    <xf numFmtId="41" fontId="3" fillId="2" borderId="8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center" vertical="center" wrapText="1"/>
    </xf>
    <xf numFmtId="43" fontId="3" fillId="2" borderId="8" xfId="0" applyNumberFormat="1" applyFont="1" applyFill="1" applyBorder="1" applyAlignment="1">
      <alignment horizontal="center" vertical="center" wrapText="1"/>
    </xf>
    <xf numFmtId="41" fontId="3" fillId="2" borderId="5" xfId="0" applyNumberFormat="1" applyFont="1" applyFill="1" applyBorder="1" applyAlignment="1">
      <alignment horizontal="center" vertical="center" wrapText="1"/>
    </xf>
    <xf numFmtId="41" fontId="3" fillId="2" borderId="10" xfId="0" applyNumberFormat="1" applyFont="1" applyFill="1" applyBorder="1" applyAlignment="1">
      <alignment horizontal="center" vertical="center" wrapText="1"/>
    </xf>
    <xf numFmtId="43" fontId="3" fillId="2" borderId="2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0" fontId="3" fillId="6" borderId="5" xfId="0" applyFont="1" applyFill="1" applyBorder="1" applyAlignment="1">
      <alignment horizontal="right" vertical="top"/>
    </xf>
    <xf numFmtId="0" fontId="3" fillId="6" borderId="9" xfId="0" applyFont="1" applyFill="1" applyBorder="1" applyAlignment="1">
      <alignment horizontal="right" vertical="top"/>
    </xf>
    <xf numFmtId="0" fontId="3" fillId="4" borderId="5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1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top"/>
    </xf>
  </cellXfs>
  <cellStyles count="38">
    <cellStyle name="Comma" xfId="1" builtinId="3"/>
    <cellStyle name="Comma 2" xfId="2"/>
    <cellStyle name="Comma 2 2" xfId="3"/>
    <cellStyle name="Comma 2 3" xfId="4"/>
    <cellStyle name="Comma 3" xfId="5"/>
    <cellStyle name="Comma 3 2" xfId="6"/>
    <cellStyle name="Comma 3 3" xfId="7"/>
    <cellStyle name="Comma 3 3 2" xfId="8"/>
    <cellStyle name="Comma 4" xfId="9"/>
    <cellStyle name="Comma 5" xfId="10"/>
    <cellStyle name="Comma 6" xfId="11"/>
    <cellStyle name="Excel Built-in Normal" xfId="12"/>
    <cellStyle name="Normal" xfId="0" builtinId="0"/>
    <cellStyle name="Normal 2" xfId="13"/>
    <cellStyle name="Normal 3" xfId="14"/>
    <cellStyle name="Normal 3 2" xfId="15"/>
    <cellStyle name="Normal 3 3" xfId="16"/>
    <cellStyle name="Normal 4" xfId="17"/>
    <cellStyle name="Normal 4 2" xfId="18"/>
    <cellStyle name="Normal 4 2 2" xfId="19"/>
    <cellStyle name="Normal 5" xfId="20"/>
    <cellStyle name="เครื่องหมายจุลภาค 2" xfId="21"/>
    <cellStyle name="เครื่องหมายจุลภาค 3" xfId="22"/>
    <cellStyle name="เครื่องหมายจุลภาค 4" xfId="23"/>
    <cellStyle name="เครื่องหมายจุลภาค 4 2" xfId="24"/>
    <cellStyle name="เครื่องหมายจุลภาค 5" xfId="25"/>
    <cellStyle name="เครื่องหมายจุลภาค 5 2" xfId="26"/>
    <cellStyle name="เครื่องหมายจุลภาค 6" xfId="27"/>
    <cellStyle name="ปกติ 2" xfId="28"/>
    <cellStyle name="ปกติ 3" xfId="29"/>
    <cellStyle name="ปกติ 4" xfId="30"/>
    <cellStyle name="ปกติ 5" xfId="31"/>
    <cellStyle name="ปกติ 5 2" xfId="32"/>
    <cellStyle name="ปกติ 6" xfId="33"/>
    <cellStyle name="ปกติ 6 2" xfId="34"/>
    <cellStyle name="ปกติ 7" xfId="35"/>
    <cellStyle name="ปกติ 8" xfId="36"/>
    <cellStyle name="ปกติ 9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BreakPreview" zoomScale="80" zoomScaleNormal="100" zoomScaleSheetLayoutView="80" workbookViewId="0">
      <selection activeCell="D4" sqref="D4"/>
    </sheetView>
  </sheetViews>
  <sheetFormatPr defaultRowHeight="14.25" x14ac:dyDescent="0.2"/>
  <cols>
    <col min="1" max="1" width="3.125" bestFit="1" customWidth="1"/>
    <col min="2" max="2" width="30" customWidth="1"/>
    <col min="3" max="4" width="14" customWidth="1"/>
    <col min="5" max="5" width="15.75" bestFit="1" customWidth="1"/>
    <col min="6" max="6" width="13.75" bestFit="1" customWidth="1"/>
    <col min="7" max="7" width="8.125" customWidth="1"/>
    <col min="8" max="8" width="15.75" customWidth="1"/>
  </cols>
  <sheetData>
    <row r="1" spans="1:9" s="164" customFormat="1" ht="18.75" x14ac:dyDescent="0.2">
      <c r="A1" s="213" t="s">
        <v>266</v>
      </c>
      <c r="B1" s="213"/>
      <c r="C1" s="213"/>
      <c r="D1" s="213"/>
      <c r="E1" s="213"/>
      <c r="F1" s="213"/>
      <c r="G1" s="213"/>
      <c r="H1" s="213"/>
      <c r="I1" s="163"/>
    </row>
    <row r="2" spans="1:9" s="164" customFormat="1" ht="18.75" x14ac:dyDescent="0.2">
      <c r="A2" s="214" t="s">
        <v>0</v>
      </c>
      <c r="B2" s="216" t="s">
        <v>1</v>
      </c>
      <c r="C2" s="216" t="s">
        <v>204</v>
      </c>
      <c r="D2" s="216" t="s">
        <v>205</v>
      </c>
      <c r="E2" s="216" t="s">
        <v>206</v>
      </c>
      <c r="F2" s="218" t="s">
        <v>51</v>
      </c>
      <c r="G2" s="219"/>
      <c r="H2" s="220" t="s">
        <v>207</v>
      </c>
    </row>
    <row r="3" spans="1:9" s="167" customFormat="1" ht="37.5" x14ac:dyDescent="0.2">
      <c r="A3" s="215"/>
      <c r="B3" s="217"/>
      <c r="C3" s="217"/>
      <c r="D3" s="217"/>
      <c r="E3" s="217"/>
      <c r="F3" s="165" t="s">
        <v>60</v>
      </c>
      <c r="G3" s="166" t="s">
        <v>5</v>
      </c>
      <c r="H3" s="221"/>
    </row>
    <row r="4" spans="1:9" s="173" customFormat="1" ht="84" x14ac:dyDescent="0.2">
      <c r="A4" s="174">
        <v>1</v>
      </c>
      <c r="B4" s="200" t="s">
        <v>243</v>
      </c>
      <c r="C4" s="168">
        <v>2640000</v>
      </c>
      <c r="D4" s="169">
        <v>2112000</v>
      </c>
      <c r="E4" s="170" t="s">
        <v>6</v>
      </c>
      <c r="F4" s="169">
        <v>2112000</v>
      </c>
      <c r="G4" s="171">
        <v>100</v>
      </c>
      <c r="H4" s="172" t="s">
        <v>7</v>
      </c>
    </row>
    <row r="5" spans="1:9" s="173" customFormat="1" ht="69" customHeight="1" x14ac:dyDescent="0.2">
      <c r="A5" s="174">
        <v>2</v>
      </c>
      <c r="B5" s="200" t="s">
        <v>208</v>
      </c>
      <c r="C5" s="168">
        <v>2500000</v>
      </c>
      <c r="D5" s="169">
        <v>2200000</v>
      </c>
      <c r="E5" s="170" t="s">
        <v>209</v>
      </c>
      <c r="F5" s="169">
        <v>2200000</v>
      </c>
      <c r="G5" s="171">
        <v>100</v>
      </c>
      <c r="H5" s="172" t="s">
        <v>7</v>
      </c>
    </row>
    <row r="6" spans="1:9" s="173" customFormat="1" ht="105" x14ac:dyDescent="0.2">
      <c r="A6" s="174">
        <v>3</v>
      </c>
      <c r="B6" s="203" t="s">
        <v>246</v>
      </c>
      <c r="C6" s="168">
        <v>2400000</v>
      </c>
      <c r="D6" s="169">
        <v>2400000</v>
      </c>
      <c r="E6" s="170" t="s">
        <v>10</v>
      </c>
      <c r="F6" s="169">
        <v>2130000</v>
      </c>
      <c r="G6" s="171">
        <v>100</v>
      </c>
      <c r="H6" s="172" t="s">
        <v>9</v>
      </c>
    </row>
    <row r="7" spans="1:9" s="173" customFormat="1" ht="71.25" customHeight="1" x14ac:dyDescent="0.2">
      <c r="A7" s="174">
        <v>4</v>
      </c>
      <c r="B7" s="201" t="s">
        <v>210</v>
      </c>
      <c r="C7" s="175">
        <v>1850000</v>
      </c>
      <c r="D7" s="169">
        <v>1844630</v>
      </c>
      <c r="E7" s="176" t="s">
        <v>11</v>
      </c>
      <c r="F7" s="169">
        <v>1844630</v>
      </c>
      <c r="G7" s="171">
        <v>100</v>
      </c>
      <c r="H7" s="172" t="s">
        <v>12</v>
      </c>
    </row>
    <row r="8" spans="1:9" s="173" customFormat="1" ht="94.5" customHeight="1" x14ac:dyDescent="0.2">
      <c r="A8" s="174">
        <v>5</v>
      </c>
      <c r="B8" s="201" t="s">
        <v>244</v>
      </c>
      <c r="C8" s="175">
        <v>2116700</v>
      </c>
      <c r="D8" s="169">
        <v>1309000</v>
      </c>
      <c r="E8" s="176" t="s">
        <v>17</v>
      </c>
      <c r="F8" s="177">
        <v>1309000</v>
      </c>
      <c r="G8" s="171">
        <v>100</v>
      </c>
      <c r="H8" s="172" t="s">
        <v>16</v>
      </c>
    </row>
    <row r="9" spans="1:9" s="173" customFormat="1" ht="94.5" customHeight="1" x14ac:dyDescent="0.2">
      <c r="A9" s="174">
        <v>6</v>
      </c>
      <c r="B9" s="201" t="s">
        <v>211</v>
      </c>
      <c r="C9" s="175">
        <v>1200000</v>
      </c>
      <c r="D9" s="169">
        <v>790000</v>
      </c>
      <c r="E9" s="176" t="s">
        <v>18</v>
      </c>
      <c r="F9" s="177">
        <v>790000</v>
      </c>
      <c r="G9" s="171">
        <v>100</v>
      </c>
      <c r="H9" s="172" t="s">
        <v>16</v>
      </c>
    </row>
    <row r="10" spans="1:9" s="173" customFormat="1" ht="63" x14ac:dyDescent="0.2">
      <c r="A10" s="174">
        <v>7</v>
      </c>
      <c r="B10" s="199" t="s">
        <v>247</v>
      </c>
      <c r="C10" s="202">
        <v>2777000</v>
      </c>
      <c r="D10" s="169">
        <v>2330000</v>
      </c>
      <c r="E10" s="176" t="s">
        <v>43</v>
      </c>
      <c r="F10" s="177">
        <v>2302986</v>
      </c>
      <c r="G10" s="171">
        <v>100</v>
      </c>
      <c r="H10" s="172" t="s">
        <v>19</v>
      </c>
    </row>
    <row r="11" spans="1:9" s="173" customFormat="1" ht="84" x14ac:dyDescent="0.2">
      <c r="A11" s="174">
        <v>8</v>
      </c>
      <c r="B11" s="201" t="s">
        <v>212</v>
      </c>
      <c r="C11" s="177">
        <v>1365000</v>
      </c>
      <c r="D11" s="171">
        <v>999000</v>
      </c>
      <c r="E11" s="176" t="s">
        <v>20</v>
      </c>
      <c r="F11" s="171">
        <v>999000</v>
      </c>
      <c r="G11" s="171">
        <v>100</v>
      </c>
      <c r="H11" s="172" t="s">
        <v>19</v>
      </c>
    </row>
    <row r="12" spans="1:9" s="173" customFormat="1" ht="93" customHeight="1" x14ac:dyDescent="0.2">
      <c r="A12" s="174">
        <v>9</v>
      </c>
      <c r="B12" s="201" t="s">
        <v>213</v>
      </c>
      <c r="C12" s="175">
        <v>7328000</v>
      </c>
      <c r="D12" s="175">
        <v>7328000</v>
      </c>
      <c r="E12" s="176" t="s">
        <v>21</v>
      </c>
      <c r="F12" s="178">
        <v>7209000</v>
      </c>
      <c r="G12" s="171">
        <v>100</v>
      </c>
      <c r="H12" s="172" t="s">
        <v>22</v>
      </c>
    </row>
    <row r="13" spans="1:9" s="173" customFormat="1" ht="96" customHeight="1" x14ac:dyDescent="0.2">
      <c r="A13" s="174">
        <v>10</v>
      </c>
      <c r="B13" s="201" t="s">
        <v>214</v>
      </c>
      <c r="C13" s="175">
        <v>3378500</v>
      </c>
      <c r="D13" s="169">
        <v>3328123.44</v>
      </c>
      <c r="E13" s="176" t="s">
        <v>215</v>
      </c>
      <c r="F13" s="169">
        <v>3328123.44</v>
      </c>
      <c r="G13" s="171">
        <v>100</v>
      </c>
      <c r="H13" s="172" t="s">
        <v>23</v>
      </c>
    </row>
    <row r="14" spans="1:9" s="173" customFormat="1" ht="69" customHeight="1" x14ac:dyDescent="0.2">
      <c r="A14" s="174">
        <v>11</v>
      </c>
      <c r="B14" s="201" t="s">
        <v>216</v>
      </c>
      <c r="C14" s="175">
        <v>1400000</v>
      </c>
      <c r="D14" s="169">
        <v>1313200</v>
      </c>
      <c r="E14" s="176" t="s">
        <v>217</v>
      </c>
      <c r="F14" s="169">
        <v>1313200</v>
      </c>
      <c r="G14" s="171">
        <v>100</v>
      </c>
      <c r="H14" s="172" t="s">
        <v>218</v>
      </c>
    </row>
    <row r="15" spans="1:9" s="173" customFormat="1" ht="50.25" customHeight="1" x14ac:dyDescent="0.2">
      <c r="A15" s="174">
        <v>12</v>
      </c>
      <c r="B15" s="201" t="s">
        <v>219</v>
      </c>
      <c r="C15" s="175">
        <v>7000000</v>
      </c>
      <c r="D15" s="169">
        <v>5163600</v>
      </c>
      <c r="E15" s="179" t="s">
        <v>24</v>
      </c>
      <c r="F15" s="169">
        <v>5163600</v>
      </c>
      <c r="G15" s="171">
        <v>100</v>
      </c>
      <c r="H15" s="172" t="s">
        <v>220</v>
      </c>
    </row>
    <row r="16" spans="1:9" s="173" customFormat="1" ht="49.5" customHeight="1" x14ac:dyDescent="0.2">
      <c r="A16" s="174">
        <v>13</v>
      </c>
      <c r="B16" s="200" t="s">
        <v>221</v>
      </c>
      <c r="C16" s="168">
        <v>1060000</v>
      </c>
      <c r="D16" s="169">
        <v>1050000</v>
      </c>
      <c r="E16" s="179" t="s">
        <v>25</v>
      </c>
      <c r="F16" s="180">
        <v>899466.66</v>
      </c>
      <c r="G16" s="171">
        <v>100</v>
      </c>
      <c r="H16" s="172" t="s">
        <v>220</v>
      </c>
    </row>
    <row r="17" spans="1:8" s="173" customFormat="1" ht="63" x14ac:dyDescent="0.2">
      <c r="A17" s="174">
        <v>14</v>
      </c>
      <c r="B17" s="201" t="s">
        <v>222</v>
      </c>
      <c r="C17" s="181">
        <v>807000</v>
      </c>
      <c r="D17" s="169">
        <v>807000</v>
      </c>
      <c r="E17" s="179" t="s">
        <v>28</v>
      </c>
      <c r="F17" s="180">
        <v>807000</v>
      </c>
      <c r="G17" s="171">
        <v>100</v>
      </c>
      <c r="H17" s="172" t="s">
        <v>223</v>
      </c>
    </row>
    <row r="18" spans="1:8" s="173" customFormat="1" ht="63" x14ac:dyDescent="0.2">
      <c r="A18" s="174">
        <v>15</v>
      </c>
      <c r="B18" s="201" t="s">
        <v>238</v>
      </c>
      <c r="C18" s="181">
        <v>11650000</v>
      </c>
      <c r="D18" s="181">
        <v>11650000</v>
      </c>
      <c r="E18" s="182" t="s">
        <v>29</v>
      </c>
      <c r="F18" s="181">
        <v>11650000</v>
      </c>
      <c r="G18" s="171">
        <v>100</v>
      </c>
      <c r="H18" s="172" t="s">
        <v>223</v>
      </c>
    </row>
    <row r="19" spans="1:8" s="173" customFormat="1" ht="63" x14ac:dyDescent="0.2">
      <c r="A19" s="174">
        <v>16</v>
      </c>
      <c r="B19" s="201" t="s">
        <v>224</v>
      </c>
      <c r="C19" s="181">
        <v>260000</v>
      </c>
      <c r="D19" s="183">
        <v>254582.13</v>
      </c>
      <c r="E19" s="184" t="s">
        <v>53</v>
      </c>
      <c r="F19" s="183">
        <f>254582.13</f>
        <v>254582.13</v>
      </c>
      <c r="G19" s="171">
        <v>100</v>
      </c>
      <c r="H19" s="172" t="s">
        <v>223</v>
      </c>
    </row>
    <row r="20" spans="1:8" s="173" customFormat="1" ht="63" x14ac:dyDescent="0.2">
      <c r="A20" s="174">
        <v>17</v>
      </c>
      <c r="B20" s="201" t="s">
        <v>237</v>
      </c>
      <c r="C20" s="181">
        <v>400000</v>
      </c>
      <c r="D20" s="185">
        <v>390399.56</v>
      </c>
      <c r="E20" s="179" t="s">
        <v>31</v>
      </c>
      <c r="F20" s="183">
        <f>390399.56</f>
        <v>390399.56</v>
      </c>
      <c r="G20" s="171">
        <v>100</v>
      </c>
      <c r="H20" s="172" t="s">
        <v>223</v>
      </c>
    </row>
    <row r="21" spans="1:8" s="173" customFormat="1" ht="63" x14ac:dyDescent="0.2">
      <c r="A21" s="174">
        <v>18</v>
      </c>
      <c r="B21" s="201" t="s">
        <v>239</v>
      </c>
      <c r="C21" s="181">
        <v>400000</v>
      </c>
      <c r="D21" s="185">
        <v>396385</v>
      </c>
      <c r="E21" s="179" t="s">
        <v>31</v>
      </c>
      <c r="F21" s="183">
        <f>396385</f>
        <v>396385</v>
      </c>
      <c r="G21" s="171">
        <v>100</v>
      </c>
      <c r="H21" s="172" t="s">
        <v>223</v>
      </c>
    </row>
    <row r="22" spans="1:8" s="173" customFormat="1" ht="66.75" customHeight="1" x14ac:dyDescent="0.2">
      <c r="A22" s="174">
        <v>19</v>
      </c>
      <c r="B22" s="201" t="s">
        <v>225</v>
      </c>
      <c r="C22" s="181">
        <v>600000</v>
      </c>
      <c r="D22" s="185">
        <v>528000</v>
      </c>
      <c r="E22" s="179" t="s">
        <v>32</v>
      </c>
      <c r="F22" s="183">
        <f>528000</f>
        <v>528000</v>
      </c>
      <c r="G22" s="171">
        <v>100</v>
      </c>
      <c r="H22" s="172" t="s">
        <v>223</v>
      </c>
    </row>
    <row r="23" spans="1:8" s="173" customFormat="1" ht="63" x14ac:dyDescent="0.2">
      <c r="A23" s="174">
        <v>20</v>
      </c>
      <c r="B23" s="201" t="s">
        <v>240</v>
      </c>
      <c r="C23" s="181">
        <v>1200000</v>
      </c>
      <c r="D23" s="185">
        <v>800000</v>
      </c>
      <c r="E23" s="179" t="s">
        <v>33</v>
      </c>
      <c r="F23" s="183">
        <f>800000</f>
        <v>800000</v>
      </c>
      <c r="G23" s="171">
        <v>100</v>
      </c>
      <c r="H23" s="172" t="s">
        <v>223</v>
      </c>
    </row>
    <row r="24" spans="1:8" s="173" customFormat="1" ht="63" x14ac:dyDescent="0.2">
      <c r="A24" s="174">
        <v>21</v>
      </c>
      <c r="B24" s="201" t="s">
        <v>241</v>
      </c>
      <c r="C24" s="181">
        <v>500000</v>
      </c>
      <c r="D24" s="185">
        <v>485000</v>
      </c>
      <c r="E24" s="179" t="s">
        <v>31</v>
      </c>
      <c r="F24" s="183">
        <v>485000</v>
      </c>
      <c r="G24" s="171">
        <v>100</v>
      </c>
      <c r="H24" s="172" t="s">
        <v>223</v>
      </c>
    </row>
    <row r="25" spans="1:8" s="173" customFormat="1" ht="63" x14ac:dyDescent="0.2">
      <c r="A25" s="174">
        <v>22</v>
      </c>
      <c r="B25" s="201" t="s">
        <v>226</v>
      </c>
      <c r="C25" s="181">
        <v>10000</v>
      </c>
      <c r="D25" s="181">
        <v>10000</v>
      </c>
      <c r="E25" s="184" t="s">
        <v>34</v>
      </c>
      <c r="F25" s="186">
        <f>10000</f>
        <v>10000</v>
      </c>
      <c r="G25" s="171">
        <v>100</v>
      </c>
      <c r="H25" s="172" t="s">
        <v>223</v>
      </c>
    </row>
    <row r="26" spans="1:8" s="173" customFormat="1" ht="63" x14ac:dyDescent="0.2">
      <c r="A26" s="174">
        <v>23</v>
      </c>
      <c r="B26" s="201" t="s">
        <v>227</v>
      </c>
      <c r="C26" s="181">
        <v>648000</v>
      </c>
      <c r="D26" s="181">
        <v>588000</v>
      </c>
      <c r="E26" s="179" t="s">
        <v>35</v>
      </c>
      <c r="F26" s="186">
        <v>588000</v>
      </c>
      <c r="G26" s="171">
        <v>100</v>
      </c>
      <c r="H26" s="172" t="s">
        <v>223</v>
      </c>
    </row>
    <row r="27" spans="1:8" s="173" customFormat="1" ht="63" x14ac:dyDescent="0.2">
      <c r="A27" s="174">
        <v>24</v>
      </c>
      <c r="B27" s="201" t="s">
        <v>228</v>
      </c>
      <c r="C27" s="181">
        <v>32000</v>
      </c>
      <c r="D27" s="181">
        <v>32000</v>
      </c>
      <c r="E27" s="184" t="s">
        <v>34</v>
      </c>
      <c r="F27" s="186">
        <v>32000</v>
      </c>
      <c r="G27" s="171">
        <v>100</v>
      </c>
      <c r="H27" s="172" t="s">
        <v>223</v>
      </c>
    </row>
    <row r="28" spans="1:8" s="173" customFormat="1" ht="63" x14ac:dyDescent="0.2">
      <c r="A28" s="174">
        <v>25</v>
      </c>
      <c r="B28" s="201" t="s">
        <v>229</v>
      </c>
      <c r="C28" s="181">
        <v>10000</v>
      </c>
      <c r="D28" s="181">
        <v>10000</v>
      </c>
      <c r="E28" s="184" t="s">
        <v>34</v>
      </c>
      <c r="F28" s="186">
        <v>10000</v>
      </c>
      <c r="G28" s="171">
        <v>100</v>
      </c>
      <c r="H28" s="172" t="s">
        <v>223</v>
      </c>
    </row>
    <row r="29" spans="1:8" s="173" customFormat="1" ht="63" x14ac:dyDescent="0.2">
      <c r="A29" s="174">
        <v>26</v>
      </c>
      <c r="B29" s="201" t="s">
        <v>230</v>
      </c>
      <c r="C29" s="181">
        <v>25000</v>
      </c>
      <c r="D29" s="181">
        <v>25000</v>
      </c>
      <c r="E29" s="184" t="s">
        <v>242</v>
      </c>
      <c r="F29" s="186">
        <v>25000</v>
      </c>
      <c r="G29" s="171">
        <v>100</v>
      </c>
      <c r="H29" s="172" t="s">
        <v>223</v>
      </c>
    </row>
    <row r="30" spans="1:8" s="173" customFormat="1" ht="63" x14ac:dyDescent="0.2">
      <c r="A30" s="174">
        <v>27</v>
      </c>
      <c r="B30" s="201" t="s">
        <v>231</v>
      </c>
      <c r="C30" s="181">
        <v>423000</v>
      </c>
      <c r="D30" s="181">
        <v>423000</v>
      </c>
      <c r="E30" s="184" t="s">
        <v>232</v>
      </c>
      <c r="F30" s="186">
        <f>423000</f>
        <v>423000</v>
      </c>
      <c r="G30" s="171">
        <v>100</v>
      </c>
      <c r="H30" s="172" t="s">
        <v>223</v>
      </c>
    </row>
    <row r="31" spans="1:8" s="173" customFormat="1" ht="64.5" customHeight="1" x14ac:dyDescent="0.2">
      <c r="A31" s="174">
        <v>28</v>
      </c>
      <c r="B31" s="201" t="s">
        <v>233</v>
      </c>
      <c r="C31" s="181">
        <v>204000</v>
      </c>
      <c r="D31" s="181">
        <v>201500</v>
      </c>
      <c r="E31" s="184" t="s">
        <v>234</v>
      </c>
      <c r="F31" s="186">
        <f>201500</f>
        <v>201500</v>
      </c>
      <c r="G31" s="171">
        <v>100</v>
      </c>
      <c r="H31" s="172" t="s">
        <v>223</v>
      </c>
    </row>
    <row r="32" spans="1:8" s="173" customFormat="1" ht="63" x14ac:dyDescent="0.2">
      <c r="A32" s="174">
        <v>29</v>
      </c>
      <c r="B32" s="201" t="s">
        <v>235</v>
      </c>
      <c r="C32" s="181">
        <v>371000</v>
      </c>
      <c r="D32" s="181">
        <v>369000</v>
      </c>
      <c r="E32" s="184" t="s">
        <v>236</v>
      </c>
      <c r="F32" s="186">
        <v>369000</v>
      </c>
      <c r="G32" s="171">
        <v>100</v>
      </c>
      <c r="H32" s="172" t="s">
        <v>223</v>
      </c>
    </row>
    <row r="33" spans="1:8" s="173" customFormat="1" ht="42" x14ac:dyDescent="0.2">
      <c r="A33" s="174">
        <v>30</v>
      </c>
      <c r="B33" s="199" t="s">
        <v>248</v>
      </c>
      <c r="C33" s="181">
        <v>1484000</v>
      </c>
      <c r="D33" s="181">
        <v>1484000</v>
      </c>
      <c r="E33" s="184" t="s">
        <v>36</v>
      </c>
      <c r="F33" s="186">
        <v>1460000</v>
      </c>
      <c r="G33" s="171">
        <v>100</v>
      </c>
      <c r="H33" s="172" t="s">
        <v>220</v>
      </c>
    </row>
    <row r="34" spans="1:8" s="173" customFormat="1" ht="42" x14ac:dyDescent="0.2">
      <c r="A34" s="174">
        <v>31</v>
      </c>
      <c r="B34" s="199" t="s">
        <v>265</v>
      </c>
      <c r="C34" s="181">
        <v>5200000</v>
      </c>
      <c r="D34" s="181">
        <v>5200000</v>
      </c>
      <c r="E34" s="184" t="s">
        <v>37</v>
      </c>
      <c r="F34" s="186">
        <v>5175000</v>
      </c>
      <c r="G34" s="171">
        <v>100</v>
      </c>
      <c r="H34" s="172" t="s">
        <v>220</v>
      </c>
    </row>
    <row r="35" spans="1:8" s="173" customFormat="1" ht="42" x14ac:dyDescent="0.2">
      <c r="A35" s="174">
        <v>32</v>
      </c>
      <c r="B35" s="199" t="s">
        <v>265</v>
      </c>
      <c r="C35" s="181">
        <v>3275000</v>
      </c>
      <c r="D35" s="181">
        <v>3275000</v>
      </c>
      <c r="E35" s="184" t="s">
        <v>37</v>
      </c>
      <c r="F35" s="186">
        <v>3275000</v>
      </c>
      <c r="G35" s="171">
        <v>100</v>
      </c>
      <c r="H35" s="172" t="s">
        <v>220</v>
      </c>
    </row>
    <row r="36" spans="1:8" s="173" customFormat="1" ht="24.75" customHeight="1" x14ac:dyDescent="0.2">
      <c r="A36" s="211" t="s">
        <v>180</v>
      </c>
      <c r="B36" s="212"/>
      <c r="C36" s="187">
        <f>SUM(C4:C35)</f>
        <v>64514200</v>
      </c>
      <c r="D36" s="187">
        <f>SUM(D4:D35)</f>
        <v>59096420.130000003</v>
      </c>
      <c r="E36" s="188"/>
      <c r="F36" s="189">
        <f>SUM(F4:F35)</f>
        <v>58480872.790000007</v>
      </c>
      <c r="G36" s="190"/>
      <c r="H36" s="191"/>
    </row>
    <row r="37" spans="1:8" s="193" customFormat="1" ht="19.5" x14ac:dyDescent="0.25">
      <c r="A37" s="192"/>
      <c r="B37" s="192"/>
      <c r="C37" s="192"/>
      <c r="D37" s="192"/>
      <c r="E37" s="192"/>
      <c r="F37" s="192"/>
      <c r="G37" s="192"/>
      <c r="H37" s="192"/>
    </row>
  </sheetData>
  <mergeCells count="9">
    <mergeCell ref="A36:B36"/>
    <mergeCell ref="A1:H1"/>
    <mergeCell ref="A2:A3"/>
    <mergeCell ref="B2:B3"/>
    <mergeCell ref="C2:C3"/>
    <mergeCell ref="D2:D3"/>
    <mergeCell ref="E2:E3"/>
    <mergeCell ref="F2:G2"/>
    <mergeCell ref="H2:H3"/>
  </mergeCells>
  <pageMargins left="0.59055118110236227" right="0.19685039370078741" top="0.39370078740157483" bottom="0.15748031496062992" header="0.31496062992125984" footer="0.31496062992125984"/>
  <pageSetup paperSize="9" scale="7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view="pageBreakPreview" zoomScaleNormal="110" zoomScaleSheetLayoutView="100" workbookViewId="0">
      <selection activeCell="F43" sqref="F43"/>
    </sheetView>
  </sheetViews>
  <sheetFormatPr defaultRowHeight="18.75" x14ac:dyDescent="0.3"/>
  <cols>
    <col min="1" max="1" width="3.125" style="1" bestFit="1" customWidth="1"/>
    <col min="2" max="2" width="36.25" style="22" customWidth="1"/>
    <col min="3" max="3" width="15" style="2" bestFit="1" customWidth="1"/>
    <col min="4" max="4" width="12.625" style="23" bestFit="1" customWidth="1"/>
    <col min="5" max="5" width="11.5" style="2" customWidth="1"/>
    <col min="6" max="6" width="10.375" style="30" customWidth="1"/>
    <col min="7" max="7" width="6.875" style="35" bestFit="1" customWidth="1"/>
    <col min="8" max="8" width="10.375" style="30" customWidth="1"/>
    <col min="9" max="9" width="6.375" style="35" bestFit="1" customWidth="1"/>
    <col min="10" max="10" width="19.875" style="61" customWidth="1"/>
    <col min="11" max="11" width="6.25" style="24" bestFit="1" customWidth="1"/>
    <col min="12" max="12" width="10.25" style="2" bestFit="1" customWidth="1"/>
    <col min="13" max="13" width="6.875" style="98" bestFit="1" customWidth="1"/>
    <col min="14" max="14" width="12.75" style="3" bestFit="1" customWidth="1"/>
    <col min="15" max="15" width="14.375" style="3" bestFit="1" customWidth="1"/>
    <col min="16" max="16384" width="9" style="3"/>
  </cols>
  <sheetData>
    <row r="1" spans="1:15" ht="21" x14ac:dyDescent="0.35">
      <c r="A1" s="239" t="s">
        <v>267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15" ht="21" x14ac:dyDescent="0.35">
      <c r="A2" s="86"/>
      <c r="B2" s="94" t="s">
        <v>186</v>
      </c>
      <c r="C2" s="95">
        <f>D9+D12+D16+D19+D22+D27+D30+D33+D37+D40+D44</f>
        <v>93143867.409999996</v>
      </c>
      <c r="D2" s="97" t="s">
        <v>187</v>
      </c>
      <c r="E2" s="95"/>
      <c r="F2" s="70"/>
      <c r="G2" s="70"/>
      <c r="H2" s="70"/>
      <c r="I2" s="70"/>
      <c r="J2" s="70"/>
      <c r="K2" s="70"/>
      <c r="L2" s="86"/>
    </row>
    <row r="3" spans="1:15" s="28" customFormat="1" ht="37.5" customHeight="1" x14ac:dyDescent="0.3">
      <c r="A3" s="240" t="s">
        <v>1</v>
      </c>
      <c r="B3" s="241"/>
      <c r="C3" s="244" t="s">
        <v>38</v>
      </c>
      <c r="D3" s="246" t="s">
        <v>41</v>
      </c>
      <c r="E3" s="244" t="s">
        <v>2</v>
      </c>
      <c r="F3" s="248" t="s">
        <v>285</v>
      </c>
      <c r="G3" s="249"/>
      <c r="H3" s="248" t="s">
        <v>3</v>
      </c>
      <c r="I3" s="249"/>
      <c r="J3" s="250" t="s">
        <v>49</v>
      </c>
      <c r="K3" s="250"/>
      <c r="L3" s="251" t="s">
        <v>4</v>
      </c>
      <c r="M3" s="99"/>
    </row>
    <row r="4" spans="1:15" s="28" customFormat="1" x14ac:dyDescent="0.3">
      <c r="A4" s="242"/>
      <c r="B4" s="243"/>
      <c r="C4" s="245"/>
      <c r="D4" s="247"/>
      <c r="E4" s="245"/>
      <c r="F4" s="36" t="s">
        <v>184</v>
      </c>
      <c r="G4" s="71" t="s">
        <v>5</v>
      </c>
      <c r="H4" s="36" t="s">
        <v>184</v>
      </c>
      <c r="I4" s="71" t="s">
        <v>5</v>
      </c>
      <c r="J4" s="71" t="s">
        <v>48</v>
      </c>
      <c r="K4" s="85" t="s">
        <v>5</v>
      </c>
      <c r="L4" s="252"/>
      <c r="M4" s="99"/>
    </row>
    <row r="5" spans="1:15" s="28" customFormat="1" ht="18.75" customHeight="1" x14ac:dyDescent="0.3">
      <c r="A5" s="226" t="s">
        <v>284</v>
      </c>
      <c r="B5" s="227"/>
      <c r="C5" s="227"/>
      <c r="D5" s="104"/>
      <c r="E5" s="104"/>
      <c r="F5" s="104"/>
      <c r="G5" s="104"/>
      <c r="H5" s="104"/>
      <c r="I5" s="104"/>
      <c r="J5" s="104"/>
      <c r="K5" s="104"/>
      <c r="L5" s="105"/>
      <c r="M5" s="99">
        <f>SUM(M6:M45)</f>
        <v>15177967.41</v>
      </c>
      <c r="N5" s="99">
        <f>SUM(N6:N45)</f>
        <v>93143867.409999996</v>
      </c>
    </row>
    <row r="6" spans="1:15" s="9" customFormat="1" ht="206.25" x14ac:dyDescent="0.3">
      <c r="A6" s="31">
        <v>1</v>
      </c>
      <c r="B6" s="27" t="s">
        <v>174</v>
      </c>
      <c r="C6" s="13">
        <v>1350000</v>
      </c>
      <c r="D6" s="15">
        <v>1333000</v>
      </c>
      <c r="E6" s="13" t="s">
        <v>175</v>
      </c>
      <c r="F6" s="14">
        <v>1333000</v>
      </c>
      <c r="G6" s="15">
        <v>100</v>
      </c>
      <c r="H6" s="14">
        <v>0</v>
      </c>
      <c r="I6" s="15">
        <v>0</v>
      </c>
      <c r="J6" s="197" t="s">
        <v>275</v>
      </c>
      <c r="K6" s="16">
        <v>0</v>
      </c>
      <c r="L6" s="33" t="s">
        <v>203</v>
      </c>
      <c r="M6" s="100"/>
      <c r="O6" s="4"/>
    </row>
    <row r="7" spans="1:15" s="161" customFormat="1" ht="73.5" customHeight="1" x14ac:dyDescent="0.3">
      <c r="A7" s="5">
        <v>2</v>
      </c>
      <c r="B7" s="209" t="s">
        <v>54</v>
      </c>
      <c r="C7" s="194">
        <v>480000</v>
      </c>
      <c r="D7" s="195">
        <v>288072</v>
      </c>
      <c r="E7" s="194" t="s">
        <v>202</v>
      </c>
      <c r="F7" s="196">
        <v>0</v>
      </c>
      <c r="G7" s="195">
        <v>0</v>
      </c>
      <c r="H7" s="196">
        <v>0</v>
      </c>
      <c r="I7" s="195">
        <v>0</v>
      </c>
      <c r="J7" s="222" t="s">
        <v>274</v>
      </c>
      <c r="K7" s="198">
        <v>0</v>
      </c>
      <c r="L7" s="210" t="s">
        <v>203</v>
      </c>
      <c r="M7" s="160"/>
      <c r="O7" s="162"/>
    </row>
    <row r="8" spans="1:15" s="161" customFormat="1" ht="180.75" customHeight="1" x14ac:dyDescent="0.3">
      <c r="A8" s="31">
        <v>3</v>
      </c>
      <c r="B8" s="209" t="s">
        <v>55</v>
      </c>
      <c r="C8" s="194">
        <v>4776000</v>
      </c>
      <c r="D8" s="195">
        <v>4098528</v>
      </c>
      <c r="E8" s="194" t="s">
        <v>202</v>
      </c>
      <c r="F8" s="196">
        <v>0</v>
      </c>
      <c r="G8" s="195">
        <v>0</v>
      </c>
      <c r="H8" s="196">
        <v>0</v>
      </c>
      <c r="I8" s="195">
        <v>0</v>
      </c>
      <c r="J8" s="223"/>
      <c r="K8" s="198">
        <v>0</v>
      </c>
      <c r="L8" s="210" t="s">
        <v>203</v>
      </c>
      <c r="M8" s="160"/>
      <c r="O8" s="162"/>
    </row>
    <row r="9" spans="1:15" s="73" customFormat="1" x14ac:dyDescent="0.3">
      <c r="A9" s="224" t="s">
        <v>177</v>
      </c>
      <c r="B9" s="225"/>
      <c r="C9" s="225"/>
      <c r="D9" s="88">
        <f>SUM(D6:D8)</f>
        <v>5719600</v>
      </c>
      <c r="E9" s="89" t="s">
        <v>183</v>
      </c>
      <c r="F9" s="96">
        <f>D9*100/C2</f>
        <v>6.1406082429705293</v>
      </c>
      <c r="G9" s="88"/>
      <c r="H9" s="90"/>
      <c r="I9" s="88"/>
      <c r="J9" s="91"/>
      <c r="K9" s="92"/>
      <c r="L9" s="93"/>
      <c r="M9" s="102">
        <f>F9</f>
        <v>6.1406082429705293</v>
      </c>
      <c r="N9" s="103">
        <f>D9</f>
        <v>5719600</v>
      </c>
      <c r="O9" s="74"/>
    </row>
    <row r="10" spans="1:15" s="28" customFormat="1" ht="18.75" customHeight="1" x14ac:dyDescent="0.3">
      <c r="A10" s="226" t="s">
        <v>249</v>
      </c>
      <c r="B10" s="227"/>
      <c r="C10" s="227"/>
      <c r="D10" s="104"/>
      <c r="E10" s="104"/>
      <c r="F10" s="104"/>
      <c r="G10" s="104"/>
      <c r="H10" s="104"/>
      <c r="I10" s="104"/>
      <c r="J10" s="104"/>
      <c r="K10" s="104"/>
      <c r="L10" s="105"/>
      <c r="M10" s="102">
        <f t="shared" ref="M10:M44" si="0">F10</f>
        <v>0</v>
      </c>
      <c r="N10" s="103">
        <f t="shared" ref="N10:N41" si="1">D10</f>
        <v>0</v>
      </c>
    </row>
    <row r="11" spans="1:15" s="19" customFormat="1" ht="75" x14ac:dyDescent="0.3">
      <c r="A11" s="31">
        <v>4</v>
      </c>
      <c r="B11" s="34" t="s">
        <v>182</v>
      </c>
      <c r="C11" s="17">
        <v>6651000</v>
      </c>
      <c r="D11" s="18">
        <v>5600000</v>
      </c>
      <c r="E11" s="6" t="s">
        <v>30</v>
      </c>
      <c r="F11" s="32">
        <v>0</v>
      </c>
      <c r="G11" s="7">
        <v>0</v>
      </c>
      <c r="H11" s="32">
        <v>0</v>
      </c>
      <c r="I11" s="7">
        <v>0</v>
      </c>
      <c r="J11" s="60" t="s">
        <v>283</v>
      </c>
      <c r="K11" s="20">
        <v>5</v>
      </c>
      <c r="L11" s="206" t="s">
        <v>39</v>
      </c>
      <c r="M11" s="101"/>
      <c r="O11" s="4"/>
    </row>
    <row r="12" spans="1:15" s="73" customFormat="1" x14ac:dyDescent="0.3">
      <c r="A12" s="224" t="s">
        <v>177</v>
      </c>
      <c r="B12" s="225"/>
      <c r="C12" s="225"/>
      <c r="D12" s="88">
        <f>SUM(D11)</f>
        <v>5600000</v>
      </c>
      <c r="E12" s="89" t="s">
        <v>183</v>
      </c>
      <c r="F12" s="96">
        <f>D12*100/C2</f>
        <v>6.0122047277143444</v>
      </c>
      <c r="G12" s="88"/>
      <c r="H12" s="90"/>
      <c r="I12" s="88"/>
      <c r="J12" s="91"/>
      <c r="K12" s="92"/>
      <c r="L12" s="93"/>
      <c r="M12" s="102">
        <f t="shared" si="0"/>
        <v>6.0122047277143444</v>
      </c>
      <c r="N12" s="103">
        <f t="shared" si="1"/>
        <v>5600000</v>
      </c>
      <c r="O12" s="74"/>
    </row>
    <row r="13" spans="1:15" s="28" customFormat="1" ht="18.75" customHeight="1" x14ac:dyDescent="0.3">
      <c r="A13" s="226" t="s">
        <v>273</v>
      </c>
      <c r="B13" s="227"/>
      <c r="C13" s="227"/>
      <c r="D13" s="104"/>
      <c r="E13" s="104"/>
      <c r="F13" s="104"/>
      <c r="G13" s="104"/>
      <c r="H13" s="104"/>
      <c r="I13" s="104"/>
      <c r="J13" s="104"/>
      <c r="K13" s="104"/>
      <c r="L13" s="105"/>
      <c r="M13" s="102">
        <f t="shared" si="0"/>
        <v>0</v>
      </c>
      <c r="N13" s="103">
        <f t="shared" si="1"/>
        <v>0</v>
      </c>
    </row>
    <row r="14" spans="1:15" s="9" customFormat="1" ht="56.25" x14ac:dyDescent="0.3">
      <c r="A14" s="5">
        <v>5</v>
      </c>
      <c r="B14" s="26" t="s">
        <v>185</v>
      </c>
      <c r="C14" s="10">
        <v>34625600</v>
      </c>
      <c r="D14" s="66">
        <v>34590000</v>
      </c>
      <c r="E14" s="67" t="s">
        <v>14</v>
      </c>
      <c r="F14" s="68">
        <v>0</v>
      </c>
      <c r="G14" s="11">
        <v>0</v>
      </c>
      <c r="H14" s="68">
        <v>0</v>
      </c>
      <c r="I14" s="11">
        <v>0</v>
      </c>
      <c r="J14" s="8" t="s">
        <v>163</v>
      </c>
      <c r="K14" s="20">
        <v>15</v>
      </c>
      <c r="L14" s="69" t="s">
        <v>15</v>
      </c>
      <c r="M14" s="102">
        <f t="shared" si="0"/>
        <v>0</v>
      </c>
      <c r="N14" s="103"/>
      <c r="O14" s="4"/>
    </row>
    <row r="15" spans="1:15" s="9" customFormat="1" ht="56.25" x14ac:dyDescent="0.3">
      <c r="A15" s="31">
        <v>6</v>
      </c>
      <c r="B15" s="26" t="s">
        <v>42</v>
      </c>
      <c r="C15" s="10">
        <v>992000</v>
      </c>
      <c r="D15" s="205">
        <v>850000</v>
      </c>
      <c r="E15" s="207" t="s">
        <v>13</v>
      </c>
      <c r="F15" s="204">
        <v>850000</v>
      </c>
      <c r="G15" s="11">
        <v>100</v>
      </c>
      <c r="H15" s="204">
        <v>0</v>
      </c>
      <c r="I15" s="11">
        <v>0</v>
      </c>
      <c r="J15" s="206" t="s">
        <v>272</v>
      </c>
      <c r="K15" s="20">
        <v>15</v>
      </c>
      <c r="L15" s="208" t="s">
        <v>15</v>
      </c>
      <c r="M15" s="102"/>
      <c r="N15" s="103"/>
      <c r="O15" s="4"/>
    </row>
    <row r="16" spans="1:15" s="73" customFormat="1" x14ac:dyDescent="0.3">
      <c r="A16" s="224" t="s">
        <v>177</v>
      </c>
      <c r="B16" s="225"/>
      <c r="C16" s="225"/>
      <c r="D16" s="88">
        <f>SUM(D14:D15)</f>
        <v>35440000</v>
      </c>
      <c r="E16" s="89" t="s">
        <v>183</v>
      </c>
      <c r="F16" s="96">
        <f>D16*100/C2</f>
        <v>38.048667062535067</v>
      </c>
      <c r="G16" s="88"/>
      <c r="H16" s="90"/>
      <c r="I16" s="88"/>
      <c r="J16" s="91"/>
      <c r="K16" s="92"/>
      <c r="L16" s="93"/>
      <c r="M16" s="102">
        <f t="shared" si="0"/>
        <v>38.048667062535067</v>
      </c>
      <c r="N16" s="103">
        <f t="shared" si="1"/>
        <v>35440000</v>
      </c>
      <c r="O16" s="74"/>
    </row>
    <row r="17" spans="1:15" s="28" customFormat="1" ht="18.75" customHeight="1" x14ac:dyDescent="0.3">
      <c r="A17" s="226" t="s">
        <v>279</v>
      </c>
      <c r="B17" s="227"/>
      <c r="C17" s="227"/>
      <c r="D17" s="104"/>
      <c r="E17" s="104"/>
      <c r="F17" s="104"/>
      <c r="G17" s="104"/>
      <c r="H17" s="104"/>
      <c r="I17" s="104"/>
      <c r="J17" s="104"/>
      <c r="K17" s="104"/>
      <c r="L17" s="105"/>
      <c r="M17" s="102">
        <f t="shared" si="0"/>
        <v>0</v>
      </c>
      <c r="N17" s="103">
        <f t="shared" si="1"/>
        <v>0</v>
      </c>
    </row>
    <row r="18" spans="1:15" s="19" customFormat="1" x14ac:dyDescent="0.3">
      <c r="A18" s="31"/>
      <c r="B18" s="25"/>
      <c r="C18" s="17"/>
      <c r="D18" s="18"/>
      <c r="E18" s="6"/>
      <c r="F18" s="32"/>
      <c r="G18" s="7"/>
      <c r="H18" s="32"/>
      <c r="I18" s="7"/>
      <c r="J18" s="8"/>
      <c r="K18" s="20"/>
      <c r="L18" s="8"/>
      <c r="M18" s="102">
        <f t="shared" si="0"/>
        <v>0</v>
      </c>
      <c r="N18" s="103"/>
      <c r="O18" s="4"/>
    </row>
    <row r="19" spans="1:15" s="73" customFormat="1" x14ac:dyDescent="0.3">
      <c r="A19" s="224" t="s">
        <v>177</v>
      </c>
      <c r="B19" s="225"/>
      <c r="C19" s="225"/>
      <c r="D19" s="88">
        <f>SUM(D18)</f>
        <v>0</v>
      </c>
      <c r="E19" s="89" t="s">
        <v>183</v>
      </c>
      <c r="F19" s="96">
        <f>D19*100/C2</f>
        <v>0</v>
      </c>
      <c r="G19" s="88"/>
      <c r="H19" s="90"/>
      <c r="I19" s="88"/>
      <c r="J19" s="91"/>
      <c r="K19" s="92"/>
      <c r="L19" s="93"/>
      <c r="M19" s="102">
        <f t="shared" si="0"/>
        <v>0</v>
      </c>
      <c r="N19" s="103">
        <f t="shared" si="1"/>
        <v>0</v>
      </c>
      <c r="O19" s="74"/>
    </row>
    <row r="20" spans="1:15" s="28" customFormat="1" ht="18.75" customHeight="1" x14ac:dyDescent="0.3">
      <c r="A20" s="226" t="s">
        <v>269</v>
      </c>
      <c r="B20" s="227"/>
      <c r="C20" s="227"/>
      <c r="D20" s="104"/>
      <c r="E20" s="104"/>
      <c r="F20" s="104"/>
      <c r="G20" s="104"/>
      <c r="H20" s="104"/>
      <c r="I20" s="104"/>
      <c r="J20" s="104"/>
      <c r="K20" s="104"/>
      <c r="L20" s="105"/>
      <c r="M20" s="102">
        <f t="shared" si="0"/>
        <v>0</v>
      </c>
      <c r="N20" s="103">
        <f t="shared" si="1"/>
        <v>0</v>
      </c>
    </row>
    <row r="21" spans="1:15" s="161" customFormat="1" ht="56.25" x14ac:dyDescent="0.3">
      <c r="A21" s="5">
        <v>7</v>
      </c>
      <c r="B21" s="209" t="s">
        <v>196</v>
      </c>
      <c r="C21" s="194">
        <v>6579000</v>
      </c>
      <c r="D21" s="195">
        <v>5350000</v>
      </c>
      <c r="E21" s="194" t="s">
        <v>198</v>
      </c>
      <c r="F21" s="196">
        <v>0</v>
      </c>
      <c r="G21" s="195">
        <v>0</v>
      </c>
      <c r="H21" s="196">
        <v>802500</v>
      </c>
      <c r="I21" s="195">
        <v>12.2</v>
      </c>
      <c r="J21" s="197" t="s">
        <v>156</v>
      </c>
      <c r="K21" s="198">
        <v>30</v>
      </c>
      <c r="L21" s="210" t="s">
        <v>39</v>
      </c>
      <c r="M21" s="160"/>
      <c r="O21" s="162"/>
    </row>
    <row r="22" spans="1:15" s="73" customFormat="1" x14ac:dyDescent="0.3">
      <c r="A22" s="224" t="s">
        <v>177</v>
      </c>
      <c r="B22" s="225"/>
      <c r="C22" s="225"/>
      <c r="D22" s="88">
        <f>SUM(D21)</f>
        <v>5350000</v>
      </c>
      <c r="E22" s="89" t="s">
        <v>183</v>
      </c>
      <c r="F22" s="96">
        <f>D22*100/C2</f>
        <v>5.7438027309413826</v>
      </c>
      <c r="G22" s="88"/>
      <c r="H22" s="90"/>
      <c r="I22" s="88"/>
      <c r="J22" s="91"/>
      <c r="K22" s="92"/>
      <c r="L22" s="93"/>
      <c r="M22" s="102">
        <f t="shared" si="0"/>
        <v>5.7438027309413826</v>
      </c>
      <c r="N22" s="103">
        <f t="shared" si="1"/>
        <v>5350000</v>
      </c>
      <c r="O22" s="74"/>
    </row>
    <row r="23" spans="1:15" s="28" customFormat="1" ht="18.75" customHeight="1" x14ac:dyDescent="0.3">
      <c r="A23" s="226" t="s">
        <v>268</v>
      </c>
      <c r="B23" s="227"/>
      <c r="C23" s="227"/>
      <c r="D23" s="104"/>
      <c r="E23" s="104"/>
      <c r="F23" s="104"/>
      <c r="G23" s="104"/>
      <c r="H23" s="104"/>
      <c r="I23" s="104"/>
      <c r="J23" s="104"/>
      <c r="K23" s="104"/>
      <c r="L23" s="105"/>
      <c r="M23" s="102">
        <f t="shared" si="0"/>
        <v>0</v>
      </c>
      <c r="N23" s="103">
        <f t="shared" si="1"/>
        <v>0</v>
      </c>
    </row>
    <row r="24" spans="1:15" s="9" customFormat="1" ht="56.25" x14ac:dyDescent="0.3">
      <c r="A24" s="31">
        <v>8</v>
      </c>
      <c r="B24" s="25" t="s">
        <v>50</v>
      </c>
      <c r="C24" s="10">
        <v>14000000</v>
      </c>
      <c r="D24" s="11">
        <v>13978267.41</v>
      </c>
      <c r="E24" s="10" t="s">
        <v>8</v>
      </c>
      <c r="F24" s="29">
        <v>13978267.41</v>
      </c>
      <c r="G24" s="11">
        <v>100</v>
      </c>
      <c r="H24" s="29">
        <v>0</v>
      </c>
      <c r="I24" s="11">
        <v>0</v>
      </c>
      <c r="J24" s="59" t="s">
        <v>156</v>
      </c>
      <c r="K24" s="12">
        <v>60</v>
      </c>
      <c r="L24" s="8" t="s">
        <v>9</v>
      </c>
      <c r="M24" s="102">
        <f t="shared" si="0"/>
        <v>13978267.41</v>
      </c>
      <c r="N24" s="103"/>
      <c r="O24" s="4"/>
    </row>
    <row r="25" spans="1:15" s="161" customFormat="1" ht="37.5" x14ac:dyDescent="0.3">
      <c r="A25" s="31">
        <v>9</v>
      </c>
      <c r="B25" s="209" t="s">
        <v>56</v>
      </c>
      <c r="C25" s="194">
        <v>2800000</v>
      </c>
      <c r="D25" s="195">
        <v>2779000</v>
      </c>
      <c r="E25" s="194" t="s">
        <v>197</v>
      </c>
      <c r="F25" s="196">
        <v>0</v>
      </c>
      <c r="G25" s="195">
        <v>0</v>
      </c>
      <c r="H25" s="196">
        <v>0</v>
      </c>
      <c r="I25" s="195">
        <v>0</v>
      </c>
      <c r="J25" s="197" t="s">
        <v>156</v>
      </c>
      <c r="K25" s="198">
        <v>60</v>
      </c>
      <c r="L25" s="210" t="s">
        <v>40</v>
      </c>
      <c r="M25" s="160"/>
      <c r="O25" s="162"/>
    </row>
    <row r="26" spans="1:15" s="161" customFormat="1" ht="56.25" x14ac:dyDescent="0.3">
      <c r="A26" s="31">
        <v>10</v>
      </c>
      <c r="B26" s="209" t="s">
        <v>199</v>
      </c>
      <c r="C26" s="194">
        <v>4700000</v>
      </c>
      <c r="D26" s="195">
        <v>4690000</v>
      </c>
      <c r="E26" s="194" t="s">
        <v>197</v>
      </c>
      <c r="F26" s="196">
        <v>0</v>
      </c>
      <c r="G26" s="195">
        <v>0</v>
      </c>
      <c r="H26" s="196">
        <v>0</v>
      </c>
      <c r="I26" s="195">
        <v>0</v>
      </c>
      <c r="J26" s="197" t="s">
        <v>156</v>
      </c>
      <c r="K26" s="198">
        <v>60</v>
      </c>
      <c r="L26" s="210" t="s">
        <v>40</v>
      </c>
      <c r="M26" s="160"/>
      <c r="O26" s="162"/>
    </row>
    <row r="27" spans="1:15" s="73" customFormat="1" x14ac:dyDescent="0.3">
      <c r="A27" s="224" t="s">
        <v>177</v>
      </c>
      <c r="B27" s="225"/>
      <c r="C27" s="225"/>
      <c r="D27" s="88">
        <f>SUM(D24:D26)</f>
        <v>21447267.41</v>
      </c>
      <c r="E27" s="89" t="s">
        <v>183</v>
      </c>
      <c r="F27" s="96">
        <f>D27*100/C2</f>
        <v>23.025957592670675</v>
      </c>
      <c r="G27" s="88"/>
      <c r="H27" s="90"/>
      <c r="I27" s="88"/>
      <c r="J27" s="91"/>
      <c r="K27" s="92"/>
      <c r="L27" s="93"/>
      <c r="M27" s="102">
        <f t="shared" si="0"/>
        <v>23.025957592670675</v>
      </c>
      <c r="N27" s="103">
        <f t="shared" si="1"/>
        <v>21447267.41</v>
      </c>
      <c r="O27" s="74"/>
    </row>
    <row r="28" spans="1:15" s="28" customFormat="1" ht="18.75" customHeight="1" x14ac:dyDescent="0.3">
      <c r="A28" s="226" t="s">
        <v>276</v>
      </c>
      <c r="B28" s="227"/>
      <c r="C28" s="227"/>
      <c r="D28" s="104"/>
      <c r="E28" s="104"/>
      <c r="F28" s="104"/>
      <c r="G28" s="104"/>
      <c r="H28" s="104"/>
      <c r="I28" s="104"/>
      <c r="J28" s="104"/>
      <c r="K28" s="104"/>
      <c r="L28" s="105"/>
      <c r="M28" s="102">
        <f t="shared" si="0"/>
        <v>0</v>
      </c>
      <c r="N28" s="103">
        <f t="shared" si="1"/>
        <v>0</v>
      </c>
    </row>
    <row r="29" spans="1:15" s="19" customFormat="1" ht="56.25" x14ac:dyDescent="0.3">
      <c r="A29" s="31">
        <v>11</v>
      </c>
      <c r="B29" s="25" t="s">
        <v>44</v>
      </c>
      <c r="C29" s="17">
        <v>1200000</v>
      </c>
      <c r="D29" s="18">
        <v>1199600</v>
      </c>
      <c r="E29" s="6" t="s">
        <v>27</v>
      </c>
      <c r="F29" s="32">
        <v>1199600</v>
      </c>
      <c r="G29" s="7">
        <v>100</v>
      </c>
      <c r="H29" s="32">
        <v>0</v>
      </c>
      <c r="I29" s="7">
        <v>0</v>
      </c>
      <c r="J29" s="206" t="s">
        <v>270</v>
      </c>
      <c r="K29" s="20">
        <v>70</v>
      </c>
      <c r="L29" s="206" t="s">
        <v>47</v>
      </c>
      <c r="M29" s="102">
        <f t="shared" si="0"/>
        <v>1199600</v>
      </c>
      <c r="N29" s="103"/>
      <c r="O29" s="4"/>
    </row>
    <row r="30" spans="1:15" s="73" customFormat="1" x14ac:dyDescent="0.3">
      <c r="A30" s="224" t="s">
        <v>177</v>
      </c>
      <c r="B30" s="225"/>
      <c r="C30" s="225"/>
      <c r="D30" s="88">
        <f>SUM(D29)</f>
        <v>1199600</v>
      </c>
      <c r="E30" s="89" t="s">
        <v>183</v>
      </c>
      <c r="F30" s="96">
        <f>D30*100/C2</f>
        <v>1.2879001413153799</v>
      </c>
      <c r="G30" s="88"/>
      <c r="H30" s="90"/>
      <c r="I30" s="88"/>
      <c r="J30" s="91"/>
      <c r="K30" s="92"/>
      <c r="L30" s="93"/>
      <c r="M30" s="102">
        <f t="shared" si="0"/>
        <v>1.2879001413153799</v>
      </c>
      <c r="N30" s="103">
        <f t="shared" si="1"/>
        <v>1199600</v>
      </c>
      <c r="O30" s="74"/>
    </row>
    <row r="31" spans="1:15" s="72" customFormat="1" ht="18.75" customHeight="1" x14ac:dyDescent="0.3">
      <c r="A31" s="226" t="s">
        <v>278</v>
      </c>
      <c r="B31" s="227"/>
      <c r="C31" s="227"/>
      <c r="D31" s="104"/>
      <c r="E31" s="104"/>
      <c r="F31" s="104"/>
      <c r="G31" s="104"/>
      <c r="H31" s="104"/>
      <c r="I31" s="104"/>
      <c r="J31" s="104"/>
      <c r="K31" s="104"/>
      <c r="L31" s="105"/>
      <c r="M31" s="102">
        <f t="shared" si="0"/>
        <v>0</v>
      </c>
      <c r="N31" s="103">
        <f t="shared" si="1"/>
        <v>0</v>
      </c>
    </row>
    <row r="32" spans="1:15" s="19" customFormat="1" x14ac:dyDescent="0.3">
      <c r="A32" s="31"/>
      <c r="B32" s="25"/>
      <c r="C32" s="17"/>
      <c r="D32" s="18"/>
      <c r="E32" s="6"/>
      <c r="F32" s="32"/>
      <c r="G32" s="7"/>
      <c r="H32" s="32"/>
      <c r="I32" s="7"/>
      <c r="J32" s="206"/>
      <c r="K32" s="20"/>
      <c r="L32" s="206"/>
      <c r="M32" s="102">
        <f t="shared" ref="M32" si="2">F32</f>
        <v>0</v>
      </c>
      <c r="N32" s="103"/>
      <c r="O32" s="4"/>
    </row>
    <row r="33" spans="1:15" s="73" customFormat="1" x14ac:dyDescent="0.3">
      <c r="A33" s="224" t="s">
        <v>177</v>
      </c>
      <c r="B33" s="225"/>
      <c r="C33" s="225"/>
      <c r="D33" s="88">
        <f>SUM(D32)</f>
        <v>0</v>
      </c>
      <c r="E33" s="89" t="s">
        <v>183</v>
      </c>
      <c r="F33" s="96">
        <f>D33*100/C2</f>
        <v>0</v>
      </c>
      <c r="G33" s="88"/>
      <c r="H33" s="90"/>
      <c r="I33" s="88"/>
      <c r="J33" s="91"/>
      <c r="K33" s="92"/>
      <c r="L33" s="93"/>
      <c r="M33" s="102">
        <f t="shared" si="0"/>
        <v>0</v>
      </c>
      <c r="N33" s="103">
        <f t="shared" si="1"/>
        <v>0</v>
      </c>
      <c r="O33" s="74"/>
    </row>
    <row r="34" spans="1:15" s="72" customFormat="1" ht="18.75" customHeight="1" x14ac:dyDescent="0.3">
      <c r="A34" s="226" t="s">
        <v>176</v>
      </c>
      <c r="B34" s="227"/>
      <c r="C34" s="227"/>
      <c r="D34" s="104"/>
      <c r="E34" s="104"/>
      <c r="F34" s="104"/>
      <c r="G34" s="104"/>
      <c r="H34" s="104"/>
      <c r="I34" s="104"/>
      <c r="J34" s="104"/>
      <c r="K34" s="104"/>
      <c r="L34" s="105"/>
      <c r="M34" s="102">
        <f t="shared" si="0"/>
        <v>0</v>
      </c>
      <c r="N34" s="103">
        <f t="shared" si="1"/>
        <v>0</v>
      </c>
    </row>
    <row r="35" spans="1:15" s="9" customFormat="1" ht="60.75" customHeight="1" x14ac:dyDescent="0.3">
      <c r="A35" s="5">
        <v>12</v>
      </c>
      <c r="B35" s="25" t="s">
        <v>46</v>
      </c>
      <c r="C35" s="10">
        <v>9000000</v>
      </c>
      <c r="D35" s="230">
        <v>15960000</v>
      </c>
      <c r="E35" s="233" t="s">
        <v>26</v>
      </c>
      <c r="F35" s="228">
        <v>15960000</v>
      </c>
      <c r="G35" s="230">
        <v>100</v>
      </c>
      <c r="H35" s="228">
        <v>0</v>
      </c>
      <c r="I35" s="230">
        <v>0</v>
      </c>
      <c r="J35" s="232" t="s">
        <v>164</v>
      </c>
      <c r="K35" s="237">
        <v>80</v>
      </c>
      <c r="L35" s="235" t="s">
        <v>15</v>
      </c>
      <c r="M35" s="102"/>
      <c r="N35" s="103"/>
      <c r="O35" s="4"/>
    </row>
    <row r="36" spans="1:15" s="9" customFormat="1" ht="56.25" x14ac:dyDescent="0.3">
      <c r="A36" s="31">
        <v>13</v>
      </c>
      <c r="B36" s="25" t="s">
        <v>45</v>
      </c>
      <c r="C36" s="10">
        <v>7000000</v>
      </c>
      <c r="D36" s="231"/>
      <c r="E36" s="234"/>
      <c r="F36" s="229"/>
      <c r="G36" s="231"/>
      <c r="H36" s="229"/>
      <c r="I36" s="231"/>
      <c r="J36" s="232"/>
      <c r="K36" s="238"/>
      <c r="L36" s="236"/>
      <c r="M36" s="102">
        <f t="shared" si="0"/>
        <v>0</v>
      </c>
      <c r="N36" s="103">
        <f t="shared" si="1"/>
        <v>0</v>
      </c>
      <c r="O36" s="4"/>
    </row>
    <row r="37" spans="1:15" s="73" customFormat="1" x14ac:dyDescent="0.3">
      <c r="A37" s="224" t="s">
        <v>177</v>
      </c>
      <c r="B37" s="225"/>
      <c r="C37" s="225"/>
      <c r="D37" s="88">
        <f>SUM(D35)</f>
        <v>15960000</v>
      </c>
      <c r="E37" s="89" t="s">
        <v>183</v>
      </c>
      <c r="F37" s="96">
        <f>D37*100/C2</f>
        <v>17.13478347398588</v>
      </c>
      <c r="G37" s="88"/>
      <c r="H37" s="90"/>
      <c r="I37" s="88"/>
      <c r="J37" s="91"/>
      <c r="K37" s="92"/>
      <c r="L37" s="93"/>
      <c r="M37" s="102">
        <f t="shared" si="0"/>
        <v>17.13478347398588</v>
      </c>
      <c r="N37" s="103">
        <f t="shared" si="1"/>
        <v>15960000</v>
      </c>
      <c r="O37" s="74"/>
    </row>
    <row r="38" spans="1:15" s="28" customFormat="1" ht="18.75" customHeight="1" x14ac:dyDescent="0.3">
      <c r="A38" s="226" t="s">
        <v>277</v>
      </c>
      <c r="B38" s="227"/>
      <c r="C38" s="227"/>
      <c r="D38" s="104"/>
      <c r="E38" s="104"/>
      <c r="F38" s="104"/>
      <c r="G38" s="104"/>
      <c r="H38" s="104"/>
      <c r="I38" s="104"/>
      <c r="J38" s="104"/>
      <c r="K38" s="104"/>
      <c r="L38" s="105"/>
      <c r="M38" s="102">
        <f t="shared" si="0"/>
        <v>0</v>
      </c>
      <c r="N38" s="103"/>
    </row>
    <row r="39" spans="1:15" s="9" customFormat="1" x14ac:dyDescent="0.3">
      <c r="A39" s="5"/>
      <c r="B39" s="25"/>
      <c r="C39" s="10"/>
      <c r="D39" s="11"/>
      <c r="E39" s="10"/>
      <c r="F39" s="29"/>
      <c r="G39" s="11"/>
      <c r="H39" s="29"/>
      <c r="I39" s="11"/>
      <c r="J39" s="60"/>
      <c r="K39" s="12"/>
      <c r="L39" s="8"/>
      <c r="M39" s="102"/>
      <c r="N39" s="103"/>
      <c r="O39" s="4"/>
    </row>
    <row r="40" spans="1:15" s="73" customFormat="1" x14ac:dyDescent="0.3">
      <c r="A40" s="224" t="s">
        <v>177</v>
      </c>
      <c r="B40" s="225"/>
      <c r="C40" s="225"/>
      <c r="D40" s="88">
        <f>SUM(D39:D39)</f>
        <v>0</v>
      </c>
      <c r="E40" s="89" t="s">
        <v>183</v>
      </c>
      <c r="F40" s="96">
        <f>D40*100/C2</f>
        <v>0</v>
      </c>
      <c r="G40" s="88"/>
      <c r="H40" s="90"/>
      <c r="I40" s="88"/>
      <c r="J40" s="91"/>
      <c r="K40" s="92"/>
      <c r="L40" s="93"/>
      <c r="M40" s="102">
        <f t="shared" si="0"/>
        <v>0</v>
      </c>
      <c r="N40" s="103">
        <f t="shared" si="1"/>
        <v>0</v>
      </c>
      <c r="O40" s="74"/>
    </row>
    <row r="41" spans="1:15" s="28" customFormat="1" ht="18.75" customHeight="1" x14ac:dyDescent="0.3">
      <c r="A41" s="226" t="s">
        <v>282</v>
      </c>
      <c r="B41" s="227"/>
      <c r="C41" s="227"/>
      <c r="D41" s="104"/>
      <c r="E41" s="104"/>
      <c r="F41" s="104"/>
      <c r="G41" s="104"/>
      <c r="H41" s="104"/>
      <c r="I41" s="104"/>
      <c r="J41" s="104"/>
      <c r="K41" s="104"/>
      <c r="L41" s="105"/>
      <c r="M41" s="102">
        <f t="shared" si="0"/>
        <v>0</v>
      </c>
      <c r="N41" s="103">
        <f t="shared" si="1"/>
        <v>0</v>
      </c>
    </row>
    <row r="42" spans="1:15" s="161" customFormat="1" ht="56.25" x14ac:dyDescent="0.3">
      <c r="A42" s="31">
        <v>14</v>
      </c>
      <c r="B42" s="209" t="s">
        <v>200</v>
      </c>
      <c r="C42" s="194">
        <v>1825000</v>
      </c>
      <c r="D42" s="195">
        <v>1500000</v>
      </c>
      <c r="E42" s="194" t="s">
        <v>201</v>
      </c>
      <c r="F42" s="196">
        <v>1500000</v>
      </c>
      <c r="G42" s="195">
        <v>100</v>
      </c>
      <c r="H42" s="196">
        <v>0</v>
      </c>
      <c r="I42" s="195">
        <v>0</v>
      </c>
      <c r="J42" s="197" t="s">
        <v>281</v>
      </c>
      <c r="K42" s="198">
        <v>100</v>
      </c>
      <c r="L42" s="210" t="s">
        <v>16</v>
      </c>
      <c r="M42" s="160"/>
      <c r="O42" s="162"/>
    </row>
    <row r="43" spans="1:15" s="161" customFormat="1" ht="150" x14ac:dyDescent="0.3">
      <c r="A43" s="5">
        <v>15</v>
      </c>
      <c r="B43" s="209" t="s">
        <v>245</v>
      </c>
      <c r="C43" s="194">
        <v>1482700</v>
      </c>
      <c r="D43" s="195">
        <v>927400</v>
      </c>
      <c r="E43" s="194" t="s">
        <v>201</v>
      </c>
      <c r="F43" s="196">
        <v>927400</v>
      </c>
      <c r="G43" s="195">
        <v>100</v>
      </c>
      <c r="H43" s="196">
        <v>0</v>
      </c>
      <c r="I43" s="195">
        <v>0</v>
      </c>
      <c r="J43" s="197" t="s">
        <v>280</v>
      </c>
      <c r="K43" s="198">
        <v>100</v>
      </c>
      <c r="L43" s="210" t="s">
        <v>16</v>
      </c>
      <c r="M43" s="160"/>
      <c r="O43" s="162"/>
    </row>
    <row r="44" spans="1:15" s="73" customFormat="1" x14ac:dyDescent="0.3">
      <c r="A44" s="224" t="s">
        <v>177</v>
      </c>
      <c r="B44" s="225"/>
      <c r="C44" s="225"/>
      <c r="D44" s="88">
        <f>SUM(D42:D43)</f>
        <v>2427400</v>
      </c>
      <c r="E44" s="89" t="s">
        <v>183</v>
      </c>
      <c r="F44" s="96">
        <f>D44*100/C2</f>
        <v>2.6060760278667496</v>
      </c>
      <c r="G44" s="88"/>
      <c r="H44" s="90"/>
      <c r="I44" s="88"/>
      <c r="J44" s="91"/>
      <c r="K44" s="92"/>
      <c r="L44" s="93"/>
      <c r="M44" s="102">
        <f t="shared" si="0"/>
        <v>2.6060760278667496</v>
      </c>
      <c r="N44" s="103">
        <f>D44</f>
        <v>2427400</v>
      </c>
      <c r="O44" s="74"/>
    </row>
    <row r="49" spans="1:22" s="21" customFormat="1" x14ac:dyDescent="0.3">
      <c r="A49" s="1"/>
      <c r="B49" s="22"/>
      <c r="C49" s="2"/>
      <c r="D49" s="23"/>
      <c r="E49" s="2"/>
      <c r="F49" s="30"/>
      <c r="G49" s="35"/>
      <c r="H49" s="30"/>
      <c r="I49" s="35"/>
      <c r="J49" s="61"/>
      <c r="K49" s="24"/>
      <c r="L49" s="2"/>
      <c r="M49" s="98"/>
      <c r="N49" s="3"/>
      <c r="O49" s="3"/>
      <c r="P49" s="3"/>
      <c r="Q49" s="3"/>
      <c r="R49" s="3"/>
      <c r="S49" s="3"/>
      <c r="T49" s="3"/>
      <c r="U49" s="3"/>
      <c r="V49" s="3"/>
    </row>
  </sheetData>
  <mergeCells count="41">
    <mergeCell ref="L35:L36"/>
    <mergeCell ref="K35:K36"/>
    <mergeCell ref="A33:C33"/>
    <mergeCell ref="A1:L1"/>
    <mergeCell ref="A3:B4"/>
    <mergeCell ref="C3:C4"/>
    <mergeCell ref="D3:D4"/>
    <mergeCell ref="E3:E4"/>
    <mergeCell ref="F3:G3"/>
    <mergeCell ref="J3:K3"/>
    <mergeCell ref="H3:I3"/>
    <mergeCell ref="L3:L4"/>
    <mergeCell ref="A9:C9"/>
    <mergeCell ref="A12:C12"/>
    <mergeCell ref="F35:F36"/>
    <mergeCell ref="G35:G36"/>
    <mergeCell ref="A19:C19"/>
    <mergeCell ref="H35:H36"/>
    <mergeCell ref="I35:I36"/>
    <mergeCell ref="J35:J36"/>
    <mergeCell ref="A22:C22"/>
    <mergeCell ref="A27:C27"/>
    <mergeCell ref="A30:C30"/>
    <mergeCell ref="D35:D36"/>
    <mergeCell ref="E35:E36"/>
    <mergeCell ref="J7:J8"/>
    <mergeCell ref="A37:C37"/>
    <mergeCell ref="A40:C40"/>
    <mergeCell ref="A44:C44"/>
    <mergeCell ref="A5:C5"/>
    <mergeCell ref="A10:C10"/>
    <mergeCell ref="A13:C13"/>
    <mergeCell ref="A17:C17"/>
    <mergeCell ref="A20:C20"/>
    <mergeCell ref="A23:C23"/>
    <mergeCell ref="A28:C28"/>
    <mergeCell ref="A31:C31"/>
    <mergeCell ref="A34:C34"/>
    <mergeCell ref="A38:C38"/>
    <mergeCell ref="A41:C41"/>
    <mergeCell ref="A16:C16"/>
  </mergeCells>
  <pageMargins left="0.33374999999999999" right="7.874015748031496E-2" top="0.46875" bottom="0.26250000000000001" header="0.15748031496062992" footer="8.4375000000000006E-2"/>
  <pageSetup paperSize="9" scale="89" orientation="landscape" r:id="rId1"/>
  <headerFooter>
    <oddHeader>&amp;R&amp;"TH SarabunPSK,ตัวหนา"&amp;16บัญชีหมายเลข 2</oddHeader>
    <oddFooter>&amp;C&amp;"TH SarabunPSK,ธรรมดา"&amp;12หน้าที่ &amp;P&amp;R&amp;"TH SarabunPSK,ธรรมดา"&amp;9&amp;Z&amp;F</oddFooter>
  </headerFooter>
  <rowBreaks count="2" manualBreakCount="2">
    <brk id="7" max="11" man="1"/>
    <brk id="1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Normal="100" zoomScaleSheetLayoutView="85" workbookViewId="0">
      <selection activeCell="D3" sqref="D3"/>
    </sheetView>
  </sheetViews>
  <sheetFormatPr defaultRowHeight="18.75" x14ac:dyDescent="0.3"/>
  <cols>
    <col min="1" max="1" width="3.125" style="38" customWidth="1"/>
    <col min="2" max="2" width="31" style="38" customWidth="1"/>
    <col min="3" max="3" width="9.625" style="38" bestFit="1" customWidth="1"/>
    <col min="4" max="4" width="22.125" style="38" bestFit="1" customWidth="1"/>
    <col min="5" max="5" width="10.625" style="38" bestFit="1" customWidth="1"/>
    <col min="6" max="6" width="17.75" style="78" customWidth="1"/>
    <col min="7" max="16384" width="9" style="38"/>
  </cols>
  <sheetData>
    <row r="1" spans="1:6" x14ac:dyDescent="0.3">
      <c r="A1" s="253" t="s">
        <v>254</v>
      </c>
      <c r="B1" s="253"/>
      <c r="C1" s="253"/>
      <c r="D1" s="253"/>
      <c r="E1" s="253"/>
      <c r="F1" s="253"/>
    </row>
    <row r="2" spans="1:6" s="39" customFormat="1" ht="56.25" x14ac:dyDescent="0.2">
      <c r="A2" s="58" t="s">
        <v>0</v>
      </c>
      <c r="B2" s="58" t="s">
        <v>1</v>
      </c>
      <c r="C2" s="58" t="s">
        <v>38</v>
      </c>
      <c r="D2" s="58" t="s">
        <v>49</v>
      </c>
      <c r="E2" s="58" t="s">
        <v>57</v>
      </c>
      <c r="F2" s="75" t="s">
        <v>48</v>
      </c>
    </row>
    <row r="3" spans="1:6" ht="56.25" x14ac:dyDescent="0.3">
      <c r="A3" s="37">
        <v>1</v>
      </c>
      <c r="B3" s="82" t="s">
        <v>181</v>
      </c>
      <c r="C3" s="83">
        <v>3000000</v>
      </c>
      <c r="D3" s="159" t="s">
        <v>271</v>
      </c>
      <c r="E3" s="158" t="s">
        <v>15</v>
      </c>
      <c r="F3" s="76"/>
    </row>
    <row r="4" spans="1:6" ht="56.25" x14ac:dyDescent="0.3">
      <c r="A4" s="81">
        <v>2</v>
      </c>
      <c r="B4" s="82" t="s">
        <v>252</v>
      </c>
      <c r="C4" s="83">
        <v>3300000</v>
      </c>
      <c r="D4" s="159" t="s">
        <v>250</v>
      </c>
      <c r="E4" s="158" t="s">
        <v>251</v>
      </c>
      <c r="F4" s="77"/>
    </row>
    <row r="5" spans="1:6" ht="56.25" x14ac:dyDescent="0.3">
      <c r="A5" s="81">
        <v>3</v>
      </c>
      <c r="B5" s="82" t="s">
        <v>253</v>
      </c>
      <c r="C5" s="83">
        <v>2275000</v>
      </c>
      <c r="D5" s="159" t="s">
        <v>250</v>
      </c>
      <c r="E5" s="158" t="s">
        <v>251</v>
      </c>
      <c r="F5" s="77"/>
    </row>
    <row r="6" spans="1:6" s="79" customFormat="1" x14ac:dyDescent="0.3">
      <c r="A6" s="254" t="s">
        <v>177</v>
      </c>
      <c r="B6" s="255"/>
      <c r="C6" s="84">
        <f>SUM(C3:C5)</f>
        <v>8575000</v>
      </c>
      <c r="D6" s="256" t="s">
        <v>179</v>
      </c>
      <c r="E6" s="256"/>
      <c r="F6" s="257"/>
    </row>
  </sheetData>
  <mergeCells count="3">
    <mergeCell ref="A1:F1"/>
    <mergeCell ref="A6:B6"/>
    <mergeCell ref="D6:F6"/>
  </mergeCells>
  <pageMargins left="0.19791666666666666" right="0.21875" top="0.61458333333333337" bottom="0.75" header="0.3" footer="0.3"/>
  <pageSetup paperSize="9" scale="99" orientation="portrait" r:id="rId1"/>
  <headerFooter>
    <oddHeader>&amp;R&amp;"TH SarabunPSK,ตัวหนา"&amp;16บัญชีหมายเลข 3</oddHeader>
    <oddFooter>&amp;C&amp;"TH SarabunPSK,ธรรมดา"&amp;Z&amp;F&amp;R&amp;"TH SarabunPSK,ธรรมดา"หน้าที่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view="pageBreakPreview" topLeftCell="A19" zoomScaleSheetLayoutView="100" zoomScalePageLayoutView="90" workbookViewId="0">
      <selection activeCell="D16" sqref="D16"/>
    </sheetView>
  </sheetViews>
  <sheetFormatPr defaultRowHeight="18.75" x14ac:dyDescent="0.3"/>
  <cols>
    <col min="1" max="1" width="3.125" style="134" customWidth="1"/>
    <col min="2" max="2" width="50.625" style="135" bestFit="1" customWidth="1"/>
    <col min="3" max="3" width="10.125" style="136" bestFit="1" customWidth="1"/>
    <col min="4" max="4" width="11.25" style="137" bestFit="1" customWidth="1"/>
    <col min="5" max="5" width="12.875" style="138" customWidth="1"/>
    <col min="6" max="6" width="10.875" style="139" bestFit="1" customWidth="1"/>
    <col min="7" max="7" width="11.375" style="139" bestFit="1" customWidth="1"/>
    <col min="8" max="8" width="5.625" style="140" bestFit="1" customWidth="1"/>
    <col min="9" max="9" width="32.5" style="141" bestFit="1" customWidth="1"/>
    <col min="10" max="10" width="5.625" style="142" bestFit="1" customWidth="1"/>
    <col min="11" max="11" width="9" style="78"/>
    <col min="12" max="12" width="9.125" style="78" bestFit="1" customWidth="1"/>
    <col min="13" max="16384" width="9" style="78"/>
  </cols>
  <sheetData>
    <row r="1" spans="1:12" ht="21" x14ac:dyDescent="0.3">
      <c r="A1" s="262" t="s">
        <v>130</v>
      </c>
      <c r="B1" s="262"/>
      <c r="C1" s="262"/>
      <c r="D1" s="262"/>
      <c r="E1" s="262"/>
      <c r="F1" s="262"/>
      <c r="G1" s="262"/>
      <c r="H1" s="262"/>
      <c r="I1" s="262"/>
      <c r="J1" s="262"/>
    </row>
    <row r="2" spans="1:12" s="146" customFormat="1" ht="24" customHeight="1" x14ac:dyDescent="0.3">
      <c r="A2" s="267" t="s">
        <v>195</v>
      </c>
      <c r="B2" s="267"/>
      <c r="C2" s="267"/>
      <c r="D2" s="144">
        <f>C10+C13+C18+C29+C34+C37+C40+C57</f>
        <v>26732700</v>
      </c>
      <c r="E2" s="145" t="s">
        <v>194</v>
      </c>
      <c r="F2" s="145"/>
      <c r="G2" s="145"/>
      <c r="H2" s="145"/>
      <c r="I2" s="145"/>
      <c r="J2" s="145"/>
      <c r="K2" s="143"/>
    </row>
    <row r="3" spans="1:12" s="106" customFormat="1" x14ac:dyDescent="0.2">
      <c r="A3" s="263" t="s">
        <v>0</v>
      </c>
      <c r="B3" s="264" t="s">
        <v>1</v>
      </c>
      <c r="C3" s="265" t="s">
        <v>58</v>
      </c>
      <c r="D3" s="264" t="s">
        <v>52</v>
      </c>
      <c r="E3" s="266" t="s">
        <v>59</v>
      </c>
      <c r="F3" s="263" t="s">
        <v>51</v>
      </c>
      <c r="G3" s="263"/>
      <c r="H3" s="263"/>
      <c r="I3" s="266" t="s">
        <v>49</v>
      </c>
      <c r="J3" s="266"/>
    </row>
    <row r="4" spans="1:12" s="106" customFormat="1" ht="37.5" x14ac:dyDescent="0.2">
      <c r="A4" s="263"/>
      <c r="B4" s="264"/>
      <c r="C4" s="265"/>
      <c r="D4" s="264"/>
      <c r="E4" s="266"/>
      <c r="F4" s="107" t="s">
        <v>60</v>
      </c>
      <c r="G4" s="107" t="s">
        <v>61</v>
      </c>
      <c r="H4" s="108" t="s">
        <v>5</v>
      </c>
      <c r="I4" s="109" t="s">
        <v>48</v>
      </c>
      <c r="J4" s="110" t="s">
        <v>5</v>
      </c>
    </row>
    <row r="5" spans="1:12" s="106" customFormat="1" x14ac:dyDescent="0.2">
      <c r="A5" s="260" t="s">
        <v>263</v>
      </c>
      <c r="B5" s="261"/>
      <c r="C5" s="152"/>
      <c r="D5" s="152"/>
      <c r="E5" s="152"/>
      <c r="F5" s="152"/>
      <c r="G5" s="152"/>
      <c r="H5" s="152"/>
      <c r="I5" s="152"/>
      <c r="J5" s="153"/>
    </row>
    <row r="6" spans="1:12" x14ac:dyDescent="0.3">
      <c r="A6" s="111">
        <v>1</v>
      </c>
      <c r="B6" s="54" t="s">
        <v>124</v>
      </c>
      <c r="C6" s="47">
        <v>500000</v>
      </c>
      <c r="D6" s="112" t="s">
        <v>119</v>
      </c>
      <c r="E6" s="113" t="s">
        <v>153</v>
      </c>
      <c r="F6" s="114">
        <v>0</v>
      </c>
      <c r="G6" s="115">
        <f t="shared" ref="G6:G9" si="0">C6-F6</f>
        <v>500000</v>
      </c>
      <c r="H6" s="116"/>
      <c r="I6" s="117" t="s">
        <v>157</v>
      </c>
      <c r="J6" s="20"/>
    </row>
    <row r="7" spans="1:12" x14ac:dyDescent="0.3">
      <c r="A7" s="111">
        <v>2</v>
      </c>
      <c r="B7" s="55" t="s">
        <v>125</v>
      </c>
      <c r="C7" s="47">
        <v>300000</v>
      </c>
      <c r="D7" s="112" t="s">
        <v>126</v>
      </c>
      <c r="E7" s="113" t="s">
        <v>153</v>
      </c>
      <c r="F7" s="114">
        <v>0</v>
      </c>
      <c r="G7" s="115">
        <f t="shared" si="0"/>
        <v>300000</v>
      </c>
      <c r="H7" s="116"/>
      <c r="I7" s="117" t="s">
        <v>157</v>
      </c>
      <c r="J7" s="20"/>
    </row>
    <row r="8" spans="1:12" ht="31.5" x14ac:dyDescent="0.3">
      <c r="A8" s="111">
        <v>3</v>
      </c>
      <c r="B8" s="54" t="s">
        <v>127</v>
      </c>
      <c r="C8" s="47">
        <v>500000</v>
      </c>
      <c r="D8" s="112" t="s">
        <v>108</v>
      </c>
      <c r="E8" s="113" t="s">
        <v>128</v>
      </c>
      <c r="F8" s="114">
        <v>0</v>
      </c>
      <c r="G8" s="115">
        <f t="shared" si="0"/>
        <v>500000</v>
      </c>
      <c r="H8" s="116"/>
      <c r="I8" s="117" t="s">
        <v>157</v>
      </c>
      <c r="J8" s="20"/>
      <c r="L8" s="157">
        <f>SUM(L10:L57)</f>
        <v>100</v>
      </c>
    </row>
    <row r="9" spans="1:12" x14ac:dyDescent="0.3">
      <c r="A9" s="111">
        <v>4</v>
      </c>
      <c r="B9" s="56" t="s">
        <v>129</v>
      </c>
      <c r="C9" s="47">
        <v>1000000</v>
      </c>
      <c r="D9" s="112" t="s">
        <v>110</v>
      </c>
      <c r="E9" s="113" t="s">
        <v>154</v>
      </c>
      <c r="F9" s="114">
        <v>0</v>
      </c>
      <c r="G9" s="115">
        <f t="shared" si="0"/>
        <v>1000000</v>
      </c>
      <c r="H9" s="116"/>
      <c r="I9" s="117" t="s">
        <v>157</v>
      </c>
      <c r="J9" s="20"/>
    </row>
    <row r="10" spans="1:12" s="80" customFormat="1" x14ac:dyDescent="0.3">
      <c r="A10" s="258" t="s">
        <v>177</v>
      </c>
      <c r="B10" s="259"/>
      <c r="C10" s="87">
        <f>SUM(C6:C9)</f>
        <v>2300000</v>
      </c>
      <c r="D10" s="154" t="s">
        <v>178</v>
      </c>
      <c r="E10" s="147" t="s">
        <v>183</v>
      </c>
      <c r="F10" s="155">
        <f>C10*100/D2</f>
        <v>8.6036951000086042</v>
      </c>
      <c r="G10" s="148"/>
      <c r="H10" s="149"/>
      <c r="I10" s="150"/>
      <c r="J10" s="151"/>
      <c r="L10" s="156">
        <f>F10</f>
        <v>8.6036951000086042</v>
      </c>
    </row>
    <row r="11" spans="1:12" s="106" customFormat="1" x14ac:dyDescent="0.3">
      <c r="A11" s="260" t="s">
        <v>159</v>
      </c>
      <c r="B11" s="261"/>
      <c r="C11" s="152"/>
      <c r="D11" s="152"/>
      <c r="E11" s="152"/>
      <c r="F11" s="152"/>
      <c r="G11" s="152"/>
      <c r="H11" s="152"/>
      <c r="I11" s="152"/>
      <c r="J11" s="153"/>
      <c r="L11" s="156"/>
    </row>
    <row r="12" spans="1:12" ht="122.25" x14ac:dyDescent="0.3">
      <c r="A12" s="111">
        <v>5</v>
      </c>
      <c r="B12" s="43" t="s">
        <v>160</v>
      </c>
      <c r="C12" s="51">
        <v>420000</v>
      </c>
      <c r="D12" s="112" t="s">
        <v>87</v>
      </c>
      <c r="E12" s="62" t="s">
        <v>91</v>
      </c>
      <c r="F12" s="52">
        <v>0</v>
      </c>
      <c r="G12" s="115">
        <f>C12-F12</f>
        <v>420000</v>
      </c>
      <c r="H12" s="116"/>
      <c r="I12" s="117" t="s">
        <v>155</v>
      </c>
      <c r="J12" s="20">
        <v>10</v>
      </c>
      <c r="L12" s="156"/>
    </row>
    <row r="13" spans="1:12" s="80" customFormat="1" x14ac:dyDescent="0.3">
      <c r="A13" s="258" t="s">
        <v>177</v>
      </c>
      <c r="B13" s="259"/>
      <c r="C13" s="87">
        <f>SUM(C12)</f>
        <v>420000</v>
      </c>
      <c r="D13" s="154" t="s">
        <v>178</v>
      </c>
      <c r="E13" s="147" t="s">
        <v>183</v>
      </c>
      <c r="F13" s="155">
        <f>C13*100/D2</f>
        <v>1.5711095400015711</v>
      </c>
      <c r="G13" s="148"/>
      <c r="H13" s="149"/>
      <c r="I13" s="150"/>
      <c r="J13" s="151"/>
      <c r="L13" s="156">
        <f t="shared" ref="L13:L57" si="1">F13</f>
        <v>1.5711095400015711</v>
      </c>
    </row>
    <row r="14" spans="1:12" s="106" customFormat="1" x14ac:dyDescent="0.3">
      <c r="A14" s="260" t="s">
        <v>259</v>
      </c>
      <c r="B14" s="261"/>
      <c r="C14" s="152"/>
      <c r="D14" s="152"/>
      <c r="E14" s="152"/>
      <c r="F14" s="152"/>
      <c r="G14" s="152"/>
      <c r="H14" s="152"/>
      <c r="I14" s="152"/>
      <c r="J14" s="153"/>
      <c r="L14" s="156"/>
    </row>
    <row r="15" spans="1:12" ht="106.5" x14ac:dyDescent="0.3">
      <c r="A15" s="111">
        <v>6</v>
      </c>
      <c r="B15" s="43" t="s">
        <v>167</v>
      </c>
      <c r="C15" s="118">
        <v>1354370</v>
      </c>
      <c r="D15" s="48" t="s">
        <v>114</v>
      </c>
      <c r="E15" s="62" t="s">
        <v>82</v>
      </c>
      <c r="F15" s="115">
        <v>165925</v>
      </c>
      <c r="G15" s="115">
        <f>C15-F15</f>
        <v>1188445</v>
      </c>
      <c r="H15" s="116">
        <f>F15*100/C15</f>
        <v>12.251083529611554</v>
      </c>
      <c r="I15" s="119" t="s">
        <v>171</v>
      </c>
      <c r="J15" s="20">
        <v>30</v>
      </c>
      <c r="L15" s="156"/>
    </row>
    <row r="16" spans="1:12" ht="93.75" x14ac:dyDescent="0.3">
      <c r="A16" s="111">
        <v>7</v>
      </c>
      <c r="B16" s="43" t="s">
        <v>97</v>
      </c>
      <c r="C16" s="118">
        <v>2700000</v>
      </c>
      <c r="D16" s="112" t="s">
        <v>98</v>
      </c>
      <c r="E16" s="62" t="s">
        <v>99</v>
      </c>
      <c r="F16" s="52">
        <v>122173.04</v>
      </c>
      <c r="G16" s="115">
        <f>C16-F16</f>
        <v>2577826.96</v>
      </c>
      <c r="H16" s="116">
        <f>F16*100/C16</f>
        <v>4.5249274074074073</v>
      </c>
      <c r="I16" s="117" t="s">
        <v>137</v>
      </c>
      <c r="J16" s="20">
        <v>30</v>
      </c>
      <c r="L16" s="156"/>
    </row>
    <row r="17" spans="1:12" ht="56.25" x14ac:dyDescent="0.3">
      <c r="A17" s="111">
        <v>8</v>
      </c>
      <c r="B17" s="55" t="s">
        <v>122</v>
      </c>
      <c r="C17" s="47">
        <v>500000</v>
      </c>
      <c r="D17" s="112" t="s">
        <v>123</v>
      </c>
      <c r="E17" s="62" t="s">
        <v>152</v>
      </c>
      <c r="F17" s="114">
        <v>167900</v>
      </c>
      <c r="G17" s="115">
        <f>C17-F17</f>
        <v>332100</v>
      </c>
      <c r="H17" s="116">
        <f>F17/C17*100</f>
        <v>33.58</v>
      </c>
      <c r="I17" s="120" t="s">
        <v>260</v>
      </c>
      <c r="J17" s="20">
        <v>30</v>
      </c>
      <c r="L17" s="156"/>
    </row>
    <row r="18" spans="1:12" s="80" customFormat="1" x14ac:dyDescent="0.3">
      <c r="A18" s="258" t="s">
        <v>177</v>
      </c>
      <c r="B18" s="259"/>
      <c r="C18" s="87">
        <f>SUM(C15:C17)</f>
        <v>4554370</v>
      </c>
      <c r="D18" s="154" t="s">
        <v>178</v>
      </c>
      <c r="E18" s="147" t="s">
        <v>183</v>
      </c>
      <c r="F18" s="155">
        <f>C18*100/D2</f>
        <v>17.036700370707038</v>
      </c>
      <c r="G18" s="148"/>
      <c r="H18" s="149"/>
      <c r="I18" s="150"/>
      <c r="J18" s="151"/>
      <c r="L18" s="156">
        <f t="shared" si="1"/>
        <v>17.036700370707038</v>
      </c>
    </row>
    <row r="19" spans="1:12" s="106" customFormat="1" x14ac:dyDescent="0.3">
      <c r="A19" s="260" t="s">
        <v>262</v>
      </c>
      <c r="B19" s="261"/>
      <c r="C19" s="152"/>
      <c r="D19" s="152"/>
      <c r="E19" s="152"/>
      <c r="F19" s="152"/>
      <c r="G19" s="152"/>
      <c r="H19" s="152"/>
      <c r="I19" s="152"/>
      <c r="J19" s="153"/>
      <c r="L19" s="156"/>
    </row>
    <row r="20" spans="1:12" ht="122.25" x14ac:dyDescent="0.3">
      <c r="A20" s="111">
        <v>9</v>
      </c>
      <c r="B20" s="40" t="s">
        <v>64</v>
      </c>
      <c r="C20" s="41">
        <v>629000</v>
      </c>
      <c r="D20" s="112" t="s">
        <v>65</v>
      </c>
      <c r="E20" s="62" t="s">
        <v>66</v>
      </c>
      <c r="F20" s="42">
        <v>117900</v>
      </c>
      <c r="G20" s="115">
        <f t="shared" ref="G20:G28" si="2">C20-F20</f>
        <v>511100</v>
      </c>
      <c r="H20" s="116">
        <f t="shared" ref="H20:H28" si="3">F20*100/C20</f>
        <v>18.744038155802862</v>
      </c>
      <c r="I20" s="117" t="s">
        <v>133</v>
      </c>
      <c r="J20" s="20">
        <v>50</v>
      </c>
      <c r="L20" s="156"/>
    </row>
    <row r="21" spans="1:12" x14ac:dyDescent="0.3">
      <c r="A21" s="111">
        <v>10</v>
      </c>
      <c r="B21" s="43" t="s">
        <v>67</v>
      </c>
      <c r="C21" s="41">
        <v>481000</v>
      </c>
      <c r="D21" s="112" t="s">
        <v>68</v>
      </c>
      <c r="E21" s="62" t="s">
        <v>69</v>
      </c>
      <c r="F21" s="42">
        <v>253180</v>
      </c>
      <c r="G21" s="115">
        <f t="shared" si="2"/>
        <v>227820</v>
      </c>
      <c r="H21" s="116">
        <f t="shared" si="3"/>
        <v>52.636174636174637</v>
      </c>
      <c r="I21" s="117" t="s">
        <v>132</v>
      </c>
      <c r="J21" s="20">
        <v>50</v>
      </c>
      <c r="L21" s="156"/>
    </row>
    <row r="22" spans="1:12" ht="122.25" x14ac:dyDescent="0.3">
      <c r="A22" s="111">
        <v>11</v>
      </c>
      <c r="B22" s="121" t="s">
        <v>189</v>
      </c>
      <c r="C22" s="118">
        <v>2412000</v>
      </c>
      <c r="D22" s="112" t="s">
        <v>95</v>
      </c>
      <c r="E22" s="62" t="s">
        <v>75</v>
      </c>
      <c r="F22" s="115">
        <v>134050</v>
      </c>
      <c r="G22" s="115">
        <f t="shared" si="2"/>
        <v>2277950</v>
      </c>
      <c r="H22" s="116">
        <f t="shared" si="3"/>
        <v>5.5576285240464349</v>
      </c>
      <c r="I22" s="122" t="s">
        <v>165</v>
      </c>
      <c r="J22" s="20">
        <v>50</v>
      </c>
      <c r="L22" s="156"/>
    </row>
    <row r="23" spans="1:12" ht="156.75" x14ac:dyDescent="0.3">
      <c r="A23" s="111">
        <v>12</v>
      </c>
      <c r="B23" s="43" t="s">
        <v>161</v>
      </c>
      <c r="C23" s="118">
        <v>698340</v>
      </c>
      <c r="D23" s="48" t="s">
        <v>79</v>
      </c>
      <c r="E23" s="62" t="s">
        <v>80</v>
      </c>
      <c r="F23" s="115">
        <v>384180</v>
      </c>
      <c r="G23" s="115">
        <f t="shared" si="2"/>
        <v>314160</v>
      </c>
      <c r="H23" s="116">
        <f t="shared" si="3"/>
        <v>55.013317295300283</v>
      </c>
      <c r="I23" s="117" t="s">
        <v>135</v>
      </c>
      <c r="J23" s="20">
        <v>50</v>
      </c>
      <c r="L23" s="156"/>
    </row>
    <row r="24" spans="1:12" ht="125.25" x14ac:dyDescent="0.3">
      <c r="A24" s="111">
        <v>13</v>
      </c>
      <c r="B24" s="43" t="s">
        <v>168</v>
      </c>
      <c r="C24" s="49">
        <v>1025590</v>
      </c>
      <c r="D24" s="48" t="s">
        <v>114</v>
      </c>
      <c r="E24" s="62" t="s">
        <v>83</v>
      </c>
      <c r="F24" s="50">
        <v>224096</v>
      </c>
      <c r="G24" s="115">
        <f t="shared" si="2"/>
        <v>801494</v>
      </c>
      <c r="H24" s="116">
        <f t="shared" si="3"/>
        <v>21.850447059741221</v>
      </c>
      <c r="I24" s="119" t="s">
        <v>169</v>
      </c>
      <c r="J24" s="20">
        <v>50</v>
      </c>
      <c r="L24" s="156"/>
    </row>
    <row r="25" spans="1:12" ht="112.5" x14ac:dyDescent="0.3">
      <c r="A25" s="111">
        <v>14</v>
      </c>
      <c r="B25" s="43" t="s">
        <v>166</v>
      </c>
      <c r="C25" s="118">
        <v>2681500</v>
      </c>
      <c r="D25" s="48" t="s">
        <v>81</v>
      </c>
      <c r="E25" s="62" t="s">
        <v>84</v>
      </c>
      <c r="F25" s="115">
        <v>1857154.62</v>
      </c>
      <c r="G25" s="115">
        <f>C25-F25</f>
        <v>824345.37999999989</v>
      </c>
      <c r="H25" s="116">
        <f>F25*100/C25</f>
        <v>69.258050344956175</v>
      </c>
      <c r="I25" s="119" t="s">
        <v>170</v>
      </c>
      <c r="J25" s="20">
        <v>50</v>
      </c>
      <c r="L25" s="156"/>
    </row>
    <row r="26" spans="1:12" ht="105" x14ac:dyDescent="0.3">
      <c r="A26" s="111">
        <v>15</v>
      </c>
      <c r="B26" s="43" t="s">
        <v>92</v>
      </c>
      <c r="C26" s="51">
        <v>150300</v>
      </c>
      <c r="D26" s="112" t="s">
        <v>93</v>
      </c>
      <c r="E26" s="62" t="s">
        <v>83</v>
      </c>
      <c r="F26" s="52">
        <f>33780+36300</f>
        <v>70080</v>
      </c>
      <c r="G26" s="115">
        <f t="shared" si="2"/>
        <v>80220</v>
      </c>
      <c r="H26" s="116">
        <f t="shared" si="3"/>
        <v>46.626746506986031</v>
      </c>
      <c r="I26" s="117"/>
      <c r="J26" s="20">
        <v>50</v>
      </c>
      <c r="L26" s="156"/>
    </row>
    <row r="27" spans="1:12" ht="31.5" x14ac:dyDescent="0.3">
      <c r="A27" s="111">
        <v>16</v>
      </c>
      <c r="B27" s="54" t="s">
        <v>107</v>
      </c>
      <c r="C27" s="47">
        <v>500000</v>
      </c>
      <c r="D27" s="112" t="s">
        <v>108</v>
      </c>
      <c r="E27" s="113" t="s">
        <v>143</v>
      </c>
      <c r="F27" s="114">
        <v>133000</v>
      </c>
      <c r="G27" s="115">
        <f t="shared" si="2"/>
        <v>367000</v>
      </c>
      <c r="H27" s="116">
        <f t="shared" si="3"/>
        <v>26.6</v>
      </c>
      <c r="I27" s="117" t="s">
        <v>138</v>
      </c>
      <c r="J27" s="20">
        <v>50</v>
      </c>
      <c r="L27" s="156"/>
    </row>
    <row r="28" spans="1:12" ht="75" x14ac:dyDescent="0.3">
      <c r="A28" s="111">
        <v>17</v>
      </c>
      <c r="B28" s="54" t="s">
        <v>103</v>
      </c>
      <c r="C28" s="47">
        <v>500000</v>
      </c>
      <c r="D28" s="112" t="s">
        <v>104</v>
      </c>
      <c r="E28" s="62" t="s">
        <v>139</v>
      </c>
      <c r="F28" s="114">
        <f>120000+130000</f>
        <v>250000</v>
      </c>
      <c r="G28" s="115">
        <f t="shared" si="2"/>
        <v>250000</v>
      </c>
      <c r="H28" s="116">
        <f t="shared" si="3"/>
        <v>50</v>
      </c>
      <c r="I28" s="63" t="s">
        <v>140</v>
      </c>
      <c r="J28" s="20">
        <v>50</v>
      </c>
      <c r="L28" s="156"/>
    </row>
    <row r="29" spans="1:12" s="80" customFormat="1" x14ac:dyDescent="0.3">
      <c r="A29" s="258" t="s">
        <v>177</v>
      </c>
      <c r="B29" s="259"/>
      <c r="C29" s="87">
        <f>SUM(C20:C28)</f>
        <v>9077730</v>
      </c>
      <c r="D29" s="154" t="s">
        <v>178</v>
      </c>
      <c r="E29" s="147" t="s">
        <v>183</v>
      </c>
      <c r="F29" s="155">
        <f>C29*100/D2</f>
        <v>33.957400487043955</v>
      </c>
      <c r="G29" s="148"/>
      <c r="H29" s="149"/>
      <c r="I29" s="150"/>
      <c r="J29" s="151"/>
      <c r="L29" s="156">
        <f t="shared" si="1"/>
        <v>33.957400487043955</v>
      </c>
    </row>
    <row r="30" spans="1:12" s="106" customFormat="1" x14ac:dyDescent="0.3">
      <c r="A30" s="260" t="s">
        <v>162</v>
      </c>
      <c r="B30" s="261"/>
      <c r="C30" s="152"/>
      <c r="D30" s="152"/>
      <c r="E30" s="152"/>
      <c r="F30" s="152"/>
      <c r="G30" s="152"/>
      <c r="H30" s="152"/>
      <c r="I30" s="152"/>
      <c r="J30" s="153"/>
      <c r="L30" s="156"/>
    </row>
    <row r="31" spans="1:12" x14ac:dyDescent="0.3">
      <c r="A31" s="111">
        <v>18</v>
      </c>
      <c r="B31" s="121" t="s">
        <v>62</v>
      </c>
      <c r="C31" s="123">
        <v>509000</v>
      </c>
      <c r="D31" s="112" t="s">
        <v>158</v>
      </c>
      <c r="E31" s="113" t="s">
        <v>63</v>
      </c>
      <c r="F31" s="115">
        <v>67400</v>
      </c>
      <c r="G31" s="115">
        <f>C31-F31</f>
        <v>441600</v>
      </c>
      <c r="H31" s="116">
        <f>F31*100/C31</f>
        <v>13.241650294695482</v>
      </c>
      <c r="I31" s="117" t="s">
        <v>131</v>
      </c>
      <c r="J31" s="20">
        <v>80</v>
      </c>
      <c r="L31" s="156"/>
    </row>
    <row r="32" spans="1:12" ht="87.75" x14ac:dyDescent="0.3">
      <c r="A32" s="124">
        <v>19</v>
      </c>
      <c r="B32" s="43" t="s">
        <v>190</v>
      </c>
      <c r="C32" s="65">
        <v>603400</v>
      </c>
      <c r="D32" s="125" t="s">
        <v>76</v>
      </c>
      <c r="E32" s="62" t="s">
        <v>78</v>
      </c>
      <c r="F32" s="115">
        <v>503400</v>
      </c>
      <c r="G32" s="115">
        <f>C32-F32</f>
        <v>100000</v>
      </c>
      <c r="H32" s="116">
        <f>F32*100/C32</f>
        <v>83.42724560822009</v>
      </c>
      <c r="I32" s="117" t="s">
        <v>134</v>
      </c>
      <c r="J32" s="20">
        <v>80</v>
      </c>
      <c r="L32" s="156"/>
    </row>
    <row r="33" spans="1:12" ht="56.25" x14ac:dyDescent="0.3">
      <c r="A33" s="111">
        <v>20</v>
      </c>
      <c r="B33" s="126" t="s">
        <v>100</v>
      </c>
      <c r="C33" s="118">
        <v>600000</v>
      </c>
      <c r="D33" s="112" t="s">
        <v>101</v>
      </c>
      <c r="E33" s="62" t="s">
        <v>102</v>
      </c>
      <c r="F33" s="53">
        <v>500000</v>
      </c>
      <c r="G33" s="127">
        <f>C33-F33</f>
        <v>100000</v>
      </c>
      <c r="H33" s="128">
        <f>F33*100/C33</f>
        <v>83.333333333333329</v>
      </c>
      <c r="I33" s="117"/>
      <c r="J33" s="129">
        <v>80</v>
      </c>
      <c r="L33" s="156"/>
    </row>
    <row r="34" spans="1:12" s="80" customFormat="1" x14ac:dyDescent="0.3">
      <c r="A34" s="258" t="s">
        <v>177</v>
      </c>
      <c r="B34" s="259"/>
      <c r="C34" s="87">
        <f>SUM(C31:C33)</f>
        <v>1712400</v>
      </c>
      <c r="D34" s="154" t="s">
        <v>178</v>
      </c>
      <c r="E34" s="147" t="s">
        <v>183</v>
      </c>
      <c r="F34" s="155">
        <f>C34*100/D2</f>
        <v>6.4056380388064058</v>
      </c>
      <c r="G34" s="148"/>
      <c r="H34" s="149"/>
      <c r="I34" s="150"/>
      <c r="J34" s="151"/>
      <c r="L34" s="156">
        <f t="shared" si="1"/>
        <v>6.4056380388064058</v>
      </c>
    </row>
    <row r="35" spans="1:12" s="106" customFormat="1" x14ac:dyDescent="0.3">
      <c r="A35" s="260" t="s">
        <v>188</v>
      </c>
      <c r="B35" s="261"/>
      <c r="C35" s="152"/>
      <c r="D35" s="152"/>
      <c r="E35" s="152"/>
      <c r="F35" s="152"/>
      <c r="G35" s="152"/>
      <c r="H35" s="152"/>
      <c r="I35" s="152"/>
      <c r="J35" s="153"/>
      <c r="L35" s="156"/>
    </row>
    <row r="36" spans="1:12" ht="75" x14ac:dyDescent="0.3">
      <c r="A36" s="111">
        <v>21</v>
      </c>
      <c r="B36" s="57" t="s">
        <v>113</v>
      </c>
      <c r="C36" s="47">
        <v>1400000</v>
      </c>
      <c r="D36" s="112" t="s">
        <v>114</v>
      </c>
      <c r="E36" s="113" t="s">
        <v>147</v>
      </c>
      <c r="F36" s="114">
        <v>1325340</v>
      </c>
      <c r="G36" s="115">
        <f>C36-F36</f>
        <v>74660</v>
      </c>
      <c r="H36" s="116">
        <f>F36*100/C36</f>
        <v>94.667142857142863</v>
      </c>
      <c r="I36" s="120" t="s">
        <v>173</v>
      </c>
      <c r="J36" s="20" t="s">
        <v>172</v>
      </c>
      <c r="L36" s="156"/>
    </row>
    <row r="37" spans="1:12" s="80" customFormat="1" x14ac:dyDescent="0.3">
      <c r="A37" s="258" t="s">
        <v>177</v>
      </c>
      <c r="B37" s="259"/>
      <c r="C37" s="87">
        <f>SUM(C36)</f>
        <v>1400000</v>
      </c>
      <c r="D37" s="154" t="s">
        <v>178</v>
      </c>
      <c r="E37" s="147" t="s">
        <v>183</v>
      </c>
      <c r="F37" s="155">
        <f>C37*100/D2</f>
        <v>5.2370318000052372</v>
      </c>
      <c r="G37" s="148"/>
      <c r="H37" s="149"/>
      <c r="I37" s="150"/>
      <c r="J37" s="151"/>
      <c r="L37" s="156">
        <f t="shared" si="1"/>
        <v>5.2370318000052372</v>
      </c>
    </row>
    <row r="38" spans="1:12" s="106" customFormat="1" x14ac:dyDescent="0.3">
      <c r="A38" s="260" t="s">
        <v>261</v>
      </c>
      <c r="B38" s="261"/>
      <c r="C38" s="152"/>
      <c r="D38" s="152"/>
      <c r="E38" s="152"/>
      <c r="F38" s="152"/>
      <c r="G38" s="152"/>
      <c r="H38" s="152"/>
      <c r="I38" s="152"/>
      <c r="J38" s="153"/>
      <c r="L38" s="156"/>
    </row>
    <row r="39" spans="1:12" ht="87.75" x14ac:dyDescent="0.3">
      <c r="A39" s="111">
        <v>22</v>
      </c>
      <c r="B39" s="43" t="s">
        <v>191</v>
      </c>
      <c r="C39" s="41">
        <v>400000</v>
      </c>
      <c r="D39" s="112" t="s">
        <v>65</v>
      </c>
      <c r="E39" s="62" t="s">
        <v>85</v>
      </c>
      <c r="F39" s="115">
        <v>350000</v>
      </c>
      <c r="G39" s="115">
        <f>C39-F39</f>
        <v>50000</v>
      </c>
      <c r="H39" s="116">
        <f>F39*100/C39</f>
        <v>87.5</v>
      </c>
      <c r="I39" s="117" t="s">
        <v>136</v>
      </c>
      <c r="J39" s="20">
        <v>90</v>
      </c>
      <c r="L39" s="156"/>
    </row>
    <row r="40" spans="1:12" s="80" customFormat="1" x14ac:dyDescent="0.3">
      <c r="A40" s="258" t="s">
        <v>177</v>
      </c>
      <c r="B40" s="259"/>
      <c r="C40" s="87">
        <f>SUM(C39:C39)</f>
        <v>400000</v>
      </c>
      <c r="D40" s="154" t="s">
        <v>178</v>
      </c>
      <c r="E40" s="147" t="s">
        <v>183</v>
      </c>
      <c r="F40" s="155">
        <f>C40*100/D2</f>
        <v>1.4962948000014964</v>
      </c>
      <c r="G40" s="148"/>
      <c r="H40" s="149"/>
      <c r="I40" s="150"/>
      <c r="J40" s="151"/>
      <c r="L40" s="156">
        <f t="shared" si="1"/>
        <v>1.4962948000014964</v>
      </c>
    </row>
    <row r="41" spans="1:12" s="106" customFormat="1" x14ac:dyDescent="0.3">
      <c r="A41" s="260" t="s">
        <v>264</v>
      </c>
      <c r="B41" s="261"/>
      <c r="C41" s="152"/>
      <c r="D41" s="152"/>
      <c r="E41" s="152"/>
      <c r="F41" s="152"/>
      <c r="G41" s="152"/>
      <c r="H41" s="152"/>
      <c r="I41" s="152"/>
      <c r="J41" s="153"/>
      <c r="L41" s="156"/>
    </row>
    <row r="42" spans="1:12" ht="139.5" x14ac:dyDescent="0.3">
      <c r="A42" s="111">
        <v>23</v>
      </c>
      <c r="B42" s="43" t="s">
        <v>193</v>
      </c>
      <c r="C42" s="47">
        <v>296700</v>
      </c>
      <c r="D42" s="112" t="s">
        <v>76</v>
      </c>
      <c r="E42" s="62" t="s">
        <v>78</v>
      </c>
      <c r="F42" s="115">
        <v>214420</v>
      </c>
      <c r="G42" s="115">
        <f t="shared" ref="G42:G52" si="4">C42-F42</f>
        <v>82280</v>
      </c>
      <c r="H42" s="116">
        <f t="shared" ref="H42:H50" si="5">F42*100/C42</f>
        <v>72.268284462419956</v>
      </c>
      <c r="I42" s="117" t="s">
        <v>258</v>
      </c>
      <c r="J42" s="20">
        <v>100</v>
      </c>
      <c r="L42" s="156"/>
    </row>
    <row r="43" spans="1:12" ht="31.5" x14ac:dyDescent="0.3">
      <c r="A43" s="111">
        <v>24</v>
      </c>
      <c r="B43" s="43" t="s">
        <v>70</v>
      </c>
      <c r="C43" s="44">
        <v>440000</v>
      </c>
      <c r="D43" s="112" t="s">
        <v>71</v>
      </c>
      <c r="E43" s="62" t="s">
        <v>72</v>
      </c>
      <c r="F43" s="45">
        <v>427078.64</v>
      </c>
      <c r="G43" s="115">
        <v>0</v>
      </c>
      <c r="H43" s="116">
        <v>100</v>
      </c>
      <c r="I43" s="117"/>
      <c r="J43" s="20">
        <v>100</v>
      </c>
      <c r="L43" s="156"/>
    </row>
    <row r="44" spans="1:12" ht="87.75" x14ac:dyDescent="0.3">
      <c r="A44" s="111">
        <v>25</v>
      </c>
      <c r="B44" s="43" t="s">
        <v>192</v>
      </c>
      <c r="C44" s="47">
        <v>298300</v>
      </c>
      <c r="D44" s="112" t="s">
        <v>76</v>
      </c>
      <c r="E44" s="62" t="s">
        <v>77</v>
      </c>
      <c r="F44" s="115">
        <v>298300</v>
      </c>
      <c r="G44" s="115">
        <f t="shared" ref="G44" si="6">C44-F44</f>
        <v>0</v>
      </c>
      <c r="H44" s="116">
        <f t="shared" ref="H44" si="7">F44*100/C44</f>
        <v>100</v>
      </c>
      <c r="I44" s="117"/>
      <c r="J44" s="20">
        <v>100</v>
      </c>
      <c r="L44" s="156"/>
    </row>
    <row r="45" spans="1:12" ht="105" x14ac:dyDescent="0.3">
      <c r="A45" s="111">
        <v>26</v>
      </c>
      <c r="B45" s="43" t="s">
        <v>86</v>
      </c>
      <c r="C45" s="51">
        <v>453350</v>
      </c>
      <c r="D45" s="112" t="s">
        <v>87</v>
      </c>
      <c r="E45" s="62" t="s">
        <v>88</v>
      </c>
      <c r="F45" s="52">
        <v>441565</v>
      </c>
      <c r="G45" s="115">
        <v>0</v>
      </c>
      <c r="H45" s="116">
        <v>100</v>
      </c>
      <c r="I45" s="117" t="s">
        <v>256</v>
      </c>
      <c r="J45" s="20">
        <v>100</v>
      </c>
      <c r="L45" s="156"/>
    </row>
    <row r="46" spans="1:12" ht="47.25" x14ac:dyDescent="0.3">
      <c r="A46" s="111">
        <v>27</v>
      </c>
      <c r="B46" s="43" t="s">
        <v>73</v>
      </c>
      <c r="C46" s="41">
        <v>105000</v>
      </c>
      <c r="D46" s="112" t="s">
        <v>74</v>
      </c>
      <c r="E46" s="62" t="s">
        <v>72</v>
      </c>
      <c r="F46" s="42">
        <v>104715</v>
      </c>
      <c r="G46" s="115">
        <v>0</v>
      </c>
      <c r="H46" s="116">
        <v>100</v>
      </c>
      <c r="I46" s="117" t="s">
        <v>255</v>
      </c>
      <c r="J46" s="20">
        <v>100</v>
      </c>
      <c r="L46" s="156"/>
    </row>
    <row r="47" spans="1:12" ht="175.5" x14ac:dyDescent="0.3">
      <c r="A47" s="111">
        <v>28</v>
      </c>
      <c r="B47" s="43" t="s">
        <v>89</v>
      </c>
      <c r="C47" s="51">
        <v>758450</v>
      </c>
      <c r="D47" s="112" t="s">
        <v>87</v>
      </c>
      <c r="E47" s="62" t="s">
        <v>90</v>
      </c>
      <c r="F47" s="52">
        <v>755570</v>
      </c>
      <c r="G47" s="115">
        <f t="shared" si="4"/>
        <v>2880</v>
      </c>
      <c r="H47" s="116">
        <f t="shared" si="5"/>
        <v>99.620278198958403</v>
      </c>
      <c r="I47" s="117" t="s">
        <v>257</v>
      </c>
      <c r="J47" s="20">
        <v>100</v>
      </c>
      <c r="L47" s="156"/>
    </row>
    <row r="48" spans="1:12" ht="37.5" x14ac:dyDescent="0.3">
      <c r="A48" s="111">
        <v>29</v>
      </c>
      <c r="B48" s="46" t="s">
        <v>94</v>
      </c>
      <c r="C48" s="51">
        <v>116400</v>
      </c>
      <c r="D48" s="112" t="s">
        <v>95</v>
      </c>
      <c r="E48" s="113" t="s">
        <v>96</v>
      </c>
      <c r="F48" s="52">
        <f>116400</f>
        <v>116400</v>
      </c>
      <c r="G48" s="115">
        <f t="shared" si="4"/>
        <v>0</v>
      </c>
      <c r="H48" s="116">
        <f t="shared" si="5"/>
        <v>100</v>
      </c>
      <c r="I48" s="117"/>
      <c r="J48" s="20">
        <v>100</v>
      </c>
      <c r="L48" s="156"/>
    </row>
    <row r="49" spans="1:12" x14ac:dyDescent="0.3">
      <c r="A49" s="111">
        <v>30</v>
      </c>
      <c r="B49" s="54" t="s">
        <v>105</v>
      </c>
      <c r="C49" s="47">
        <v>400000</v>
      </c>
      <c r="D49" s="112" t="s">
        <v>106</v>
      </c>
      <c r="E49" s="62" t="s">
        <v>141</v>
      </c>
      <c r="F49" s="114">
        <f>2500+60000+25000+34500+18000+240000+20000</f>
        <v>400000</v>
      </c>
      <c r="G49" s="115">
        <f t="shared" si="4"/>
        <v>0</v>
      </c>
      <c r="H49" s="116">
        <f t="shared" si="5"/>
        <v>100</v>
      </c>
      <c r="I49" s="117"/>
      <c r="J49" s="20">
        <v>100</v>
      </c>
      <c r="L49" s="156"/>
    </row>
    <row r="50" spans="1:12" x14ac:dyDescent="0.3">
      <c r="A50" s="111">
        <v>31</v>
      </c>
      <c r="B50" s="56" t="s">
        <v>109</v>
      </c>
      <c r="C50" s="64">
        <v>500000</v>
      </c>
      <c r="D50" s="125" t="s">
        <v>110</v>
      </c>
      <c r="E50" s="130" t="s">
        <v>144</v>
      </c>
      <c r="F50" s="131">
        <f>500000</f>
        <v>500000</v>
      </c>
      <c r="G50" s="127">
        <f t="shared" si="4"/>
        <v>0</v>
      </c>
      <c r="H50" s="128">
        <f t="shared" si="5"/>
        <v>100</v>
      </c>
      <c r="I50" s="132"/>
      <c r="J50" s="133">
        <v>100</v>
      </c>
      <c r="L50" s="156"/>
    </row>
    <row r="51" spans="1:12" x14ac:dyDescent="0.3">
      <c r="A51" s="111">
        <v>32</v>
      </c>
      <c r="B51" s="55" t="s">
        <v>111</v>
      </c>
      <c r="C51" s="47">
        <v>500000</v>
      </c>
      <c r="D51" s="112" t="s">
        <v>110</v>
      </c>
      <c r="E51" s="113" t="s">
        <v>145</v>
      </c>
      <c r="F51" s="114">
        <v>500000</v>
      </c>
      <c r="G51" s="115">
        <f t="shared" si="4"/>
        <v>0</v>
      </c>
      <c r="H51" s="116">
        <f t="shared" ref="H51:H56" si="8">F51*100/C51</f>
        <v>100</v>
      </c>
      <c r="I51" s="117"/>
      <c r="J51" s="20">
        <v>100</v>
      </c>
      <c r="L51" s="156"/>
    </row>
    <row r="52" spans="1:12" ht="31.5" x14ac:dyDescent="0.3">
      <c r="A52" s="111">
        <v>33</v>
      </c>
      <c r="B52" s="54" t="s">
        <v>142</v>
      </c>
      <c r="C52" s="47">
        <v>500000</v>
      </c>
      <c r="D52" s="112" t="s">
        <v>112</v>
      </c>
      <c r="E52" s="113" t="s">
        <v>146</v>
      </c>
      <c r="F52" s="114">
        <v>500000</v>
      </c>
      <c r="G52" s="115">
        <f t="shared" si="4"/>
        <v>0</v>
      </c>
      <c r="H52" s="116">
        <f t="shared" si="8"/>
        <v>100</v>
      </c>
      <c r="I52" s="117"/>
      <c r="J52" s="20">
        <v>100</v>
      </c>
      <c r="L52" s="156"/>
    </row>
    <row r="53" spans="1:12" x14ac:dyDescent="0.3">
      <c r="A53" s="111">
        <v>34</v>
      </c>
      <c r="B53" s="55" t="s">
        <v>115</v>
      </c>
      <c r="C53" s="47">
        <v>500000</v>
      </c>
      <c r="D53" s="112" t="s">
        <v>116</v>
      </c>
      <c r="E53" s="113" t="s">
        <v>148</v>
      </c>
      <c r="F53" s="114">
        <v>500000</v>
      </c>
      <c r="G53" s="115">
        <f>C53-F53</f>
        <v>0</v>
      </c>
      <c r="H53" s="116">
        <f t="shared" si="8"/>
        <v>100</v>
      </c>
      <c r="I53" s="117"/>
      <c r="J53" s="20">
        <v>100</v>
      </c>
      <c r="L53" s="156"/>
    </row>
    <row r="54" spans="1:12" x14ac:dyDescent="0.3">
      <c r="A54" s="111">
        <v>35</v>
      </c>
      <c r="B54" s="54" t="s">
        <v>117</v>
      </c>
      <c r="C54" s="47">
        <v>500000</v>
      </c>
      <c r="D54" s="112" t="s">
        <v>106</v>
      </c>
      <c r="E54" s="113" t="s">
        <v>149</v>
      </c>
      <c r="F54" s="114">
        <v>500000</v>
      </c>
      <c r="G54" s="115">
        <f>C54-F54</f>
        <v>0</v>
      </c>
      <c r="H54" s="116">
        <f t="shared" si="8"/>
        <v>100</v>
      </c>
      <c r="I54" s="117"/>
      <c r="J54" s="20">
        <v>100</v>
      </c>
    </row>
    <row r="55" spans="1:12" x14ac:dyDescent="0.3">
      <c r="A55" s="111">
        <v>36</v>
      </c>
      <c r="B55" s="54" t="s">
        <v>118</v>
      </c>
      <c r="C55" s="47">
        <v>1000000</v>
      </c>
      <c r="D55" s="112" t="s">
        <v>119</v>
      </c>
      <c r="E55" s="113" t="s">
        <v>150</v>
      </c>
      <c r="F55" s="114">
        <v>1000000</v>
      </c>
      <c r="G55" s="115">
        <f t="shared" ref="G55" si="9">C55-F55</f>
        <v>0</v>
      </c>
      <c r="H55" s="116">
        <f t="shared" si="8"/>
        <v>100</v>
      </c>
      <c r="I55" s="117"/>
      <c r="J55" s="20">
        <v>100</v>
      </c>
    </row>
    <row r="56" spans="1:12" x14ac:dyDescent="0.3">
      <c r="A56" s="111">
        <v>37</v>
      </c>
      <c r="B56" s="54" t="s">
        <v>120</v>
      </c>
      <c r="C56" s="47">
        <v>500000</v>
      </c>
      <c r="D56" s="112" t="s">
        <v>121</v>
      </c>
      <c r="E56" s="113" t="s">
        <v>151</v>
      </c>
      <c r="F56" s="114">
        <v>500000</v>
      </c>
      <c r="G56" s="115">
        <f>C56-F56</f>
        <v>0</v>
      </c>
      <c r="H56" s="116">
        <f t="shared" si="8"/>
        <v>100</v>
      </c>
      <c r="I56" s="117"/>
      <c r="J56" s="20">
        <v>100</v>
      </c>
      <c r="L56" s="156"/>
    </row>
    <row r="57" spans="1:12" s="80" customFormat="1" x14ac:dyDescent="0.3">
      <c r="A57" s="258" t="s">
        <v>177</v>
      </c>
      <c r="B57" s="259"/>
      <c r="C57" s="87">
        <f>SUM(C42:C56)</f>
        <v>6868200</v>
      </c>
      <c r="D57" s="154" t="s">
        <v>178</v>
      </c>
      <c r="E57" s="147" t="s">
        <v>183</v>
      </c>
      <c r="F57" s="155">
        <f>C57*100/D2</f>
        <v>25.692129863425691</v>
      </c>
      <c r="G57" s="148"/>
      <c r="H57" s="149"/>
      <c r="I57" s="150"/>
      <c r="J57" s="151"/>
      <c r="L57" s="156">
        <f t="shared" si="1"/>
        <v>25.692129863425691</v>
      </c>
    </row>
  </sheetData>
  <mergeCells count="25">
    <mergeCell ref="A14:B14"/>
    <mergeCell ref="A18:B18"/>
    <mergeCell ref="A29:B29"/>
    <mergeCell ref="A1:J1"/>
    <mergeCell ref="A3:A4"/>
    <mergeCell ref="B3:B4"/>
    <mergeCell ref="C3:C4"/>
    <mergeCell ref="D3:D4"/>
    <mergeCell ref="E3:E4"/>
    <mergeCell ref="F3:H3"/>
    <mergeCell ref="A2:C2"/>
    <mergeCell ref="I3:J3"/>
    <mergeCell ref="A10:B10"/>
    <mergeCell ref="A5:B5"/>
    <mergeCell ref="A11:B11"/>
    <mergeCell ref="A13:B13"/>
    <mergeCell ref="A57:B57"/>
    <mergeCell ref="A19:B19"/>
    <mergeCell ref="A30:B30"/>
    <mergeCell ref="A35:B35"/>
    <mergeCell ref="A38:B38"/>
    <mergeCell ref="A41:B41"/>
    <mergeCell ref="A34:B34"/>
    <mergeCell ref="A37:B37"/>
    <mergeCell ref="A40:B40"/>
  </mergeCells>
  <pageMargins left="0.27187499999999998" right="0.11811023622047245" top="0.421875" bottom="0.33984375" header="0.1171875" footer="0.15748031496062992"/>
  <pageSetup paperSize="9" scale="87" orientation="landscape" r:id="rId1"/>
  <headerFooter>
    <oddHeader>&amp;R&amp;"TH SarabunPSK,ตัวหนา"&amp;16บัญชีหมายเลข 4</oddHeader>
    <oddFooter>&amp;C&amp;"TH SarabunPSK,ธรรมดา"&amp;Z&amp;F&amp;R&amp;"TH SarabunPSK,ธรรมดา"หน้าที่ &amp;P</oddFooter>
  </headerFooter>
  <rowBreaks count="6" manualBreakCount="6">
    <brk id="13" max="9" man="1"/>
    <brk id="18" max="9" man="1"/>
    <brk id="23" max="9" man="1"/>
    <brk id="29" max="9" man="1"/>
    <brk id="40" max="9" man="1"/>
    <brk id="46" max="9" man="1"/>
  </rowBreaks>
  <ignoredErrors>
    <ignoredError sqref="J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5</vt:i4>
      </vt:variant>
    </vt:vector>
  </HeadingPairs>
  <TitlesOfParts>
    <vt:vector size="9" baseType="lpstr">
      <vt:lpstr>1. เบิกจ่าย 32 รายการ</vt:lpstr>
      <vt:lpstr>2. ก่อหนี้ผูกพัน 15 รายการ</vt:lpstr>
      <vt:lpstr>3. ยังไม่ก่อหนี้ผูกพัน 3 รายการ</vt:lpstr>
      <vt:lpstr>4 งบดำเนินงาน</vt:lpstr>
      <vt:lpstr>'2. ก่อหนี้ผูกพัน 15 รายการ'!Print_Area</vt:lpstr>
      <vt:lpstr>'4 งบดำเนินงาน'!Print_Area</vt:lpstr>
      <vt:lpstr>'1. เบิกจ่าย 32 รายการ'!Print_Titles</vt:lpstr>
      <vt:lpstr>'2. ก่อหนี้ผูกพัน 15 รายการ'!Print_Titles</vt:lpstr>
      <vt:lpstr>'4 งบดำเนินงาน'!Print_Titles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jass</cp:lastModifiedBy>
  <cp:lastPrinted>2019-05-28T06:45:13Z</cp:lastPrinted>
  <dcterms:created xsi:type="dcterms:W3CDTF">2019-03-08T04:08:47Z</dcterms:created>
  <dcterms:modified xsi:type="dcterms:W3CDTF">2019-05-29T06:05:26Z</dcterms:modified>
</cp:coreProperties>
</file>