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0" windowWidth="20115" windowHeight="7065" firstSheet="1" activeTab="3"/>
  </bookViews>
  <sheets>
    <sheet name="บัญชี1" sheetId="1" state="hidden" r:id="rId1"/>
    <sheet name="บัญชี 1" sheetId="2" r:id="rId2"/>
    <sheet name="บัญชี 2" sheetId="3" r:id="rId3"/>
    <sheet name="บัญชี 3" sheetId="4" r:id="rId4"/>
  </sheets>
  <definedNames>
    <definedName name="_xlnm.Print_Area" localSheetId="1">'บัญชี 1'!$A$1:$I$44</definedName>
    <definedName name="_xlnm.Print_Titles" localSheetId="1">'บัญชี 1'!$5:$5</definedName>
    <definedName name="_xlnm.Print_Titles" localSheetId="2">'บัญชี 2'!$5:$5</definedName>
    <definedName name="_xlnm.Print_Titles" localSheetId="3">'บัญชี 3'!$5:$5</definedName>
    <definedName name="_xlnm.Print_Titles" localSheetId="0">บัญชี1!$4:$4</definedName>
  </definedNames>
  <calcPr calcId="144525"/>
</workbook>
</file>

<file path=xl/calcChain.xml><?xml version="1.0" encoding="utf-8"?>
<calcChain xmlns="http://schemas.openxmlformats.org/spreadsheetml/2006/main">
  <c r="H8" i="3" l="1"/>
  <c r="F6" i="2" l="1"/>
  <c r="D39" i="2"/>
  <c r="F39" i="2"/>
  <c r="G39" i="2"/>
  <c r="H39" i="2"/>
  <c r="H38" i="2"/>
  <c r="H37" i="2"/>
  <c r="H36" i="2"/>
  <c r="H35" i="2"/>
  <c r="H34" i="2"/>
  <c r="H20" i="2"/>
  <c r="F12" i="2"/>
  <c r="H11" i="2"/>
  <c r="H16" i="2"/>
  <c r="D18" i="2" l="1"/>
  <c r="D9" i="2"/>
  <c r="G42" i="2"/>
  <c r="D42" i="2"/>
  <c r="D21" i="2"/>
  <c r="H26" i="2"/>
  <c r="D19" i="2"/>
  <c r="D17" i="2" l="1"/>
  <c r="H15" i="2"/>
  <c r="H14" i="2"/>
  <c r="H6" i="2" l="1"/>
  <c r="H7" i="2"/>
  <c r="H13" i="2"/>
  <c r="D12" i="2"/>
  <c r="D11" i="2"/>
  <c r="D8" i="2"/>
  <c r="H13" i="4" l="1"/>
  <c r="H14" i="4"/>
  <c r="H15" i="4"/>
  <c r="H21" i="2" l="1"/>
  <c r="K13" i="2" l="1"/>
  <c r="K12" i="2"/>
  <c r="K8" i="2"/>
  <c r="K7" i="2"/>
  <c r="H18" i="2" l="1"/>
  <c r="H17" i="2"/>
  <c r="F43" i="2"/>
  <c r="G43" i="2"/>
  <c r="D43" i="2"/>
  <c r="F16" i="3" l="1"/>
  <c r="G16" i="3"/>
  <c r="H16" i="3"/>
  <c r="D16" i="3"/>
  <c r="H7" i="4"/>
  <c r="H12" i="4" l="1"/>
  <c r="H11" i="3"/>
  <c r="H15" i="3"/>
  <c r="H14" i="3"/>
  <c r="G9" i="3" l="1"/>
  <c r="G17" i="3" s="1"/>
  <c r="H33" i="2" l="1"/>
  <c r="H32" i="2"/>
  <c r="H11" i="4"/>
  <c r="F16" i="4"/>
  <c r="G16" i="4"/>
  <c r="D16" i="4"/>
  <c r="F9" i="4"/>
  <c r="G9" i="4"/>
  <c r="G17" i="4" l="1"/>
  <c r="H19" i="2"/>
  <c r="H12" i="2"/>
  <c r="H42" i="2" l="1"/>
  <c r="F27" i="2"/>
  <c r="F44" i="2" s="1"/>
  <c r="H29" i="2"/>
  <c r="G27" i="2"/>
  <c r="G44" i="2" s="1"/>
  <c r="H10" i="2"/>
  <c r="H8" i="2"/>
  <c r="H9" i="2" l="1"/>
  <c r="D27" i="2"/>
  <c r="H22" i="2" l="1"/>
  <c r="H23" i="2"/>
  <c r="H24" i="2"/>
  <c r="H25" i="2"/>
  <c r="F9" i="3" l="1"/>
  <c r="D9" i="3"/>
  <c r="G14" i="1" l="1"/>
  <c r="D9" i="4" l="1"/>
  <c r="D17" i="4" s="1"/>
  <c r="D12" i="3"/>
  <c r="F17" i="3"/>
  <c r="H27" i="2" l="1"/>
  <c r="D17" i="3"/>
  <c r="D44" i="2" l="1"/>
  <c r="H8" i="4"/>
  <c r="H6" i="4"/>
  <c r="H12" i="3"/>
  <c r="H7" i="3"/>
  <c r="H16" i="4" l="1"/>
  <c r="H9" i="4"/>
  <c r="H6" i="3"/>
  <c r="H9" i="3" s="1"/>
  <c r="H17" i="4" l="1"/>
  <c r="H17" i="3"/>
  <c r="H41" i="2"/>
  <c r="H43" i="2" s="1"/>
  <c r="H31" i="2"/>
  <c r="H30" i="2"/>
  <c r="H44" i="2" l="1"/>
  <c r="H52" i="2"/>
  <c r="F19" i="1"/>
  <c r="D19" i="1"/>
  <c r="G13" i="1"/>
  <c r="G11" i="1"/>
  <c r="G12" i="1"/>
  <c r="G10" i="1"/>
  <c r="G8" i="1"/>
  <c r="G6" i="1"/>
  <c r="G7" i="1"/>
  <c r="G5" i="1"/>
  <c r="G18" i="1"/>
  <c r="G17" i="1"/>
  <c r="G16" i="1"/>
  <c r="G15" i="1"/>
  <c r="G19" i="1" l="1"/>
</calcChain>
</file>

<file path=xl/sharedStrings.xml><?xml version="1.0" encoding="utf-8"?>
<sst xmlns="http://schemas.openxmlformats.org/spreadsheetml/2006/main" count="260" uniqueCount="176">
  <si>
    <t>ที่</t>
  </si>
  <si>
    <t>กิจกรรม/รายการ</t>
  </si>
  <si>
    <t>งบประมาณตามสัญญา(บาท)</t>
  </si>
  <si>
    <t>สัญญาเริ่มต้น-สิ้นสุด</t>
  </si>
  <si>
    <t>เบิกจ่าย(บาท)</t>
  </si>
  <si>
    <t>คงเหลือ(บาท)</t>
  </si>
  <si>
    <t>หน่วยงาน</t>
  </si>
  <si>
    <t xml:space="preserve">โครง
การชลประทานอ่างทอง
</t>
  </si>
  <si>
    <t>1.1 ปรับปรุงเขื่อนป้องกันตลิ่ง หมู่ 2 ตำบลไชโย อำเภอไชโย จังหวัดอ่างทอง</t>
  </si>
  <si>
    <t>1.3 ปรับปรุงเขื่อนป้องกันตลิ่ง หมู่ 2 ตำบลหลักฟ้า อำเภอไชโย จังหวัดอ่างทอง</t>
  </si>
  <si>
    <t>1.4 ปรับปรุงเขื่อนป้องกันตลิ่ง หมู่ 4 ตำบลย่านซื่อ อำเภอเมือง จังหวัดอ่างทอง</t>
  </si>
  <si>
    <t xml:space="preserve"> - เข้าทำงานแล้ว</t>
  </si>
  <si>
    <t>โครงการเงินเหลือจ่าย</t>
  </si>
  <si>
    <t>13 มี.ค.61 ถึง 13 ก.ค.61</t>
  </si>
  <si>
    <t xml:space="preserve">1.8 ปรับปรุงเขื่อนป้องกันตลิ่ง หมู่ 1 ตำบลหลักฟ้า 
อำเภอไชโย จังหวัดอ่างทอง
</t>
  </si>
  <si>
    <t>29 มี.ค.61 ถึง 1 ต.ค.61</t>
  </si>
  <si>
    <t>ความก้าวหน้า</t>
  </si>
  <si>
    <t xml:space="preserve">แขวงทางหลวงชนบทอ่าง
ทอง
</t>
  </si>
  <si>
    <t xml:space="preserve">เริ่ม 25 เม.ย. 60 สิ้นสุด 
20 ธ.ค. 60
</t>
  </si>
  <si>
    <t xml:space="preserve">ตำรวจ
ภูธรจังหวัดอ่าง
ทอง
</t>
  </si>
  <si>
    <t>3.1 จัดตั้งศูนย์ควบคุมความปลอดภัยและบริการนักท่องเที่ยว</t>
  </si>
  <si>
    <t>เริ่ม 31 ก.ค. 60 สิ้นสุด 16 มิ.ย. 61</t>
  </si>
  <si>
    <t>3.2 ติดตั้งกล้อง CCTV จำนวน 16 แห่ง</t>
  </si>
  <si>
    <t>สนง.โยธาธิการและผังเมืองจังหวัดอ่างทอง</t>
  </si>
  <si>
    <t xml:space="preserve">4.1 ปรับปรุงภูมิทัศน์บริเวณวัดขุนอินทประมูล 
ตำบลอินทประมูล  
อำเภอโพธิ์ทอง
</t>
  </si>
  <si>
    <t xml:space="preserve">เริ่ม 30 พ.ค. 60 สิ้นสุด
25 ธ.ค. 60
ขยายสัญญาถึง
26 ม.ค.61
</t>
  </si>
  <si>
    <t>สนง.เกษตรจังหวัด</t>
  </si>
  <si>
    <t>งบดำเนินงาน</t>
  </si>
  <si>
    <t xml:space="preserve">5.1ส่งเสริมการผลิตสินค้าเกษตรปลอดภัย (ด้านพืช)
4 รายการ
1.เมล็ดและพันธุ์พืช
2.สารชีวภาพ
3.อุปกรณ์และระบบน้ำทางการเกษตร ไม้ไผ่ 
แสลนพรางแสง และเสาคอนกรีตสำเร็จรูป
4.ปุ๋ยเคมี และวัสดุการเกษตรอื่นๆ
</t>
  </si>
  <si>
    <t>รวม</t>
  </si>
  <si>
    <t>1.6 ขุดลอกคลองบ้าน
โพธิ์ทอง ตำบลคำหยาด 
อำเภอโพธิ์ทอง จังหวัดอ่างทอง</t>
  </si>
  <si>
    <t>1.2 ปรับปรุงเขื่อนป้องกันตลิ่ง หมู่ 4 ตำบลราชสถิตย์ 
อำเภอไชโย จังหวัดอ่างทอง</t>
  </si>
  <si>
    <t>1.5 พัฒนาแหล่งน้ำในคลองระบายใหญ่แม่น้ำน้อย 5 
(คลองลำท่าแดง)</t>
  </si>
  <si>
    <t>1.7 ขุดลอกบึงสามโก้
ตำบลสามโก้ อำเภอสามโก้ จังหวัดอ่างทอง</t>
  </si>
  <si>
    <t>2.1 ก่อสร้างถนนลาดยางคันคลองระบายใหญ่แม่น้ำน้อย 3 ฝั่งซ้าย (บ้านเขาบวช-อ่างแก้ว) เขตพื้นที่ตำบลองครักษ์,
ตำบลโคกพุทรา,ตำบลอ่างแก้ว อำเภอโพธิ์ทอง</t>
  </si>
  <si>
    <t xml:space="preserve"> - ผลงาน 25%</t>
  </si>
  <si>
    <t>โครงการพัฒนากลุ่มจังหวัด (เพิ่มเติม) ประจำปีงบประมาณ พ.ศ. 2560</t>
  </si>
  <si>
    <t xml:space="preserve">9 ธ.ค. 60 
ถึง
6 มิ.ย.61
</t>
  </si>
  <si>
    <t xml:space="preserve">3 พ.ค.61 
ถึง 
29 ต.ค.61
</t>
  </si>
  <si>
    <t>ที่ทำการปกครองจังหวัด</t>
  </si>
  <si>
    <t>สนง.เกษตรและสหกรณ์จังหวัด</t>
  </si>
  <si>
    <t>สนง.ประมงจังหวัด</t>
  </si>
  <si>
    <t>สนง.พัฒนาชุมชนจังหวัด</t>
  </si>
  <si>
    <t>โครงการชลประทานอ่างทอง</t>
  </si>
  <si>
    <t xml:space="preserve"> - จัดงานต้นเดือนกันยายน 61</t>
  </si>
  <si>
    <t xml:space="preserve"> - จัดงาน 23-26 สิงหาคม 61</t>
  </si>
  <si>
    <t>สนง.การท่องเที่ยว
และกีฬาจังหวัด</t>
  </si>
  <si>
    <t>อำเภอ
ป่าโมก</t>
  </si>
  <si>
    <t>2.1กิจกรรมก่อสร้างถนนคอนกรีตเสริมเหล็ก หมู่ที่ 4 ตำบลรำมะสัก อำเภอโพธิ์ทอง เชื่อมต่อ หมู่ที่ 2 ตำบล
วังน้ำเย็น อำเภอแสวงหา จังหวัดอ่างทอง</t>
  </si>
  <si>
    <t>สำนักงานโยธาธิการและผังเมืองจังหวัดอ่างทอง</t>
  </si>
  <si>
    <t>อำเภอวิเศษชัยชาญ</t>
  </si>
  <si>
    <t>จัดทำป้ายบิลบอร์ดประชาสัมพันธ์ งานรำลึกประพาสต้นล้นเกล้า รัชกาลที่ 5 และงานมหกรรมกลองนานาชาติ</t>
  </si>
  <si>
    <t>โครงการปรับแผนการปฏิบัติงานและแผนการใช้จ่ายงบประมาณ</t>
  </si>
  <si>
    <t>อำเภอสามโก้</t>
  </si>
  <si>
    <t>1.1ก่อสร้างถนนคอนกรีตเสริมเหล็กหมู่ที่ 6 ตำบลสามโก้ เชื่อมต่อหมู่ที่ 3 ตำบลมงคลธรรมนิมิต อำเภอสามโก้ จังหวัดอ่างทอง</t>
  </si>
  <si>
    <t>ก่อสร้างถนนคอนกรีตเสริมเหล็ก หมู่ที่ 2,3,4 ตำบลคลองขนาก เชื่อมต่อหมู่ที่ 5 ตำบลบางจัก อำเภอวิเศษชัยชาญ จังหวัดอ่างทอง</t>
  </si>
  <si>
    <t>โครงการพัฒนากลุ่มจังหวัด ประจำปีงบประมาณ พ.ศ. 2561</t>
  </si>
  <si>
    <t>สนง.โยธาธิการและผังเมืองจังหวัด</t>
  </si>
  <si>
    <t>2.1ปรับปรุงภูมิทัศน์และสิ่งอำนวยความสะดวก  
แก่นักท่องเที่ยว
ณ วัดขุนอินทประมูล</t>
  </si>
  <si>
    <t>เริ่ม 20 ก.พ.61 สิ้นสุด 17 ต.ค.61</t>
  </si>
  <si>
    <t>สนง.การท่องเที่ยวและกีฬาจังหวัด</t>
  </si>
  <si>
    <t>3.1พัฒนาเครือข่ายการท่องเที่ยวชุมชน</t>
  </si>
  <si>
    <t xml:space="preserve">1.1ปรับปรุงภูมิทัศน์และสิ่งอำนวยความสะดวก 
ณ วัดขุนอินทประมูล
- ก่อสร้างถนน คสล. พร้อมไฟฟ้าส่องสว่าง   </t>
  </si>
  <si>
    <t>กิจกรรมขอปรับแผน</t>
  </si>
  <si>
    <t>1.1ปรับปรุงหนองระดำพร้อมอาคารประกอบ ตำบลหัวไผ่ 
อำเภอเมืองอ่างทอง 
จังหวัดอ่างทอง</t>
  </si>
  <si>
    <t>1.2ปรับปรุงบึงสีบัวทอง พร้อมอาคารประกอบ ตำบลสีบัวทอง 
อำเภอแสวงหา จังหวัดอ่างทอง</t>
  </si>
  <si>
    <t>โครงการแก้มลิงคลองบ้านใหม่</t>
  </si>
  <si>
    <t>สำนักงานสาธารณสุขจังหวัดอ่างทอง</t>
  </si>
  <si>
    <t>23 มี.ค.61 ถึง 21 มิ.ย.61
(อำเภอแสวงหา)
23 มี.ค.61 ถึง 21 มิ.ย.61
อำเภอไชโย,โพธิ์ทอง,
ป่าโมก)
30 มี.ค.61 ถึง 28 มิ.ย.61
(อำเภอเมือง,สามโก้,วิเศษชัยชาญ)</t>
  </si>
  <si>
    <t>17 ม.ค.61 ถึง 
17 มี.ค.61</t>
  </si>
  <si>
    <t>รถพยาบาล (รถตู้) ปริมาตรกระบอกสูบไม่ต่ำกว่า 2,400 
ซีซี จำนวน 1 คัน</t>
  </si>
  <si>
    <t>โครงการงบภาค ประจำปีงบประมาณ พ.ศ. 2561</t>
  </si>
  <si>
    <t>31 พ.ค.61 ถึง 29 ส.ค.61</t>
  </si>
  <si>
    <t>โครงการพัฒนาจังหวัด ประจำปีงบประมาณ พ.ศ. 2561</t>
  </si>
  <si>
    <t>รวมทั้งสิ้น</t>
  </si>
  <si>
    <t xml:space="preserve"> - ผลงาน 55%</t>
  </si>
  <si>
    <t xml:space="preserve"> - ผลงาน 35%</t>
  </si>
  <si>
    <t xml:space="preserve"> - เบิกกลางเดือน มิ.ย. 
 - ผลงาน 100%
 - ส่งเบิกกลางเดือน
</t>
  </si>
  <si>
    <t xml:space="preserve"> - 16 มิ.ย. 61 ส่งเบิก</t>
  </si>
  <si>
    <t xml:space="preserve"> - ผลงาน 100%
 - อยู่ระหว่างรวบรวมเอกสาร</t>
  </si>
  <si>
    <t xml:space="preserve"> - รอผลอุทธรณ์
(E-bidding)</t>
  </si>
  <si>
    <t xml:space="preserve"> - เบิกงวดสุดท้ายภายใน 16 มิ.ย 61</t>
  </si>
  <si>
    <t xml:space="preserve"> - สั่งปรับผู้รับจ้างแล้ว 116 วัน 287,000 บาทเศษ
 - ผลงาน 40 %</t>
  </si>
  <si>
    <t xml:space="preserve"> - อยู่ระหว่างตรวจรับ
 - เหลือ กล้วยที่ยังไม่ตรวจรับ
 - ส่งเบิกได้ประมาณปลายเดือน มิ.ย. - ต้นเดือน ก.ค.</t>
  </si>
  <si>
    <t xml:space="preserve"> - ผลงาน 100%
 - ส่งงาน 6 มิ.ย.61
 ส่งเบิกงวดสุดท้าย 
ภายใน 15 มิ.ย. 61</t>
  </si>
  <si>
    <t>ผลการดำเนินงาน</t>
  </si>
  <si>
    <t>1.1งานรำลึกประพาสต้น
ล้นเกล้า รัชกาลที่ 5</t>
  </si>
  <si>
    <t>25 มิ.ย.61 ถึง 24 ส.ค.61</t>
  </si>
  <si>
    <t>3.1ก่อสร้างลานอเนกประสงค์</t>
  </si>
  <si>
    <t>1.1พัฒนาผลิตภัณฑ์ของฝากของที่ระลึกกลุ่มจังหวัด</t>
  </si>
  <si>
    <t>ห้องสุขาผู้สูงอายุ   จำนวน 61 ห้อง</t>
  </si>
  <si>
    <t>รถเข็นนั่ง จำนวน 830 คัน</t>
  </si>
  <si>
    <t>เริ่ม 30 ม.ค.61 สิ้นสุด 
28 ส.ค.61</t>
  </si>
  <si>
    <t>สนง.ทรัพยากร
ธรรมชาติและ
สิ่งแวดล้อมจังหวัด</t>
  </si>
  <si>
    <t>อำเภอโพธิ์ทอง</t>
  </si>
  <si>
    <t xml:space="preserve">อำเภอโพธิ์ทอง
</t>
  </si>
  <si>
    <t>สำนักงาน 
ประชา
สัมพันธ์จังหวัด</t>
  </si>
  <si>
    <t>รอผลอุทธรณ์จากกรมบัญชีกลาง</t>
  </si>
  <si>
    <t xml:space="preserve"> - อยู่ระหว่างจัดทำเอกสารส่งเบิก</t>
  </si>
  <si>
    <t>เริ่ม 31 พ.ค.61 สิ้นสุด 
28 ส.ค.61</t>
  </si>
  <si>
    <t>ส่งคืน
(บาท)</t>
  </si>
  <si>
    <t>งบประมาณที่ดำเนินการจริง(บาท)</t>
  </si>
  <si>
    <t>ที่ยังดำเนินการและเบิกจ่ายไม่แล้วเสร็จ</t>
  </si>
  <si>
    <t>1.2งานวิ่งเฉลิมพระเกียรติ</t>
  </si>
  <si>
    <t>28 มิ.ย.61 ถึง 27 ส.ค.61</t>
  </si>
  <si>
    <t>เครื่องดูดเสมหะแบบเคลื่อนที่ได้ จำนวน 82 เครื่อง</t>
  </si>
  <si>
    <t>เตียงผู้ป่วยปรับระดับได้ จำนวน 18 เตียง</t>
  </si>
  <si>
    <t>เครื่องวัดความดัน BP digital 222 เครื่อง</t>
  </si>
  <si>
    <t>จัดซื้อที่นอนลม จำนวน 260 ผืน</t>
  </si>
  <si>
    <t>ปรับปรุงหนองระหานใหญ่ พร้อมอาคารประกอบ ตำบลไชยภูมิ อำเภอไชโย จังหวัดอ่างทอง</t>
  </si>
  <si>
    <t xml:space="preserve">5 เม.ย.61 ถึง 
30 พ.ย.61
</t>
  </si>
  <si>
    <t>เริ่ม 11 ก.ค.61 สิ้นสุด 8 ต.ค.61</t>
  </si>
  <si>
    <t>10 ก.ค.61 ถึง 
8 ก.ย.61</t>
  </si>
  <si>
    <t>เริ่ม 11 ก.ค.61 สิ้นสุด 7 พ.ย.61</t>
  </si>
  <si>
    <t>สำนักงานเกษตรและสหกรณ์</t>
  </si>
  <si>
    <t xml:space="preserve"> - เหลือเบิกอีก 1 งวดงาน
 - เสร็จสิงหาคม</t>
  </si>
  <si>
    <t xml:space="preserve"> - เบิกในเดือนสิงหาคม</t>
  </si>
  <si>
    <t xml:space="preserve"> - ส่งมอบงาน 26 ก.ค.61 อยู่ระหว่างจัดทำเอกสารส่งเบิก</t>
  </si>
  <si>
    <t xml:space="preserve"> - ประกาศร่าง TOR</t>
  </si>
  <si>
    <t xml:space="preserve"> - ส่งมอบงานแล้ว จะส่งเบิกภายในเดือนสิงหาคม</t>
  </si>
  <si>
    <t xml:space="preserve"> - ขึ้นป้ายประชาสัมพันธ์ถึง 26 สิงหาคม ส่งเบิกต้นเดือนกันยายน</t>
  </si>
  <si>
    <t xml:space="preserve"> - อยู่ระหว่างสรุปการประชุมร่าง TOR การพัฒนา 10 ผลิตภัณฑ์ เบิกเดือนกันยายน</t>
  </si>
  <si>
    <r>
      <t xml:space="preserve"> </t>
    </r>
    <r>
      <rPr>
        <sz val="16"/>
        <rFont val="TH SarabunPSK"/>
        <family val="2"/>
      </rPr>
      <t xml:space="preserve">- จัดงาน 17-21 สิงหาคม จำนวน 2,780,000 บาท 
 </t>
    </r>
  </si>
  <si>
    <t xml:space="preserve"> - ค่าน้ำมันในการติดตาม 600 บาท
 - รูปเล่มประเมินผล 28,000 บาท เบิกเดือนกันยายน</t>
  </si>
  <si>
    <t xml:space="preserve"> - ค่าจัดอบรม 2 ครั้ง ครั้งที่ 2 จัด 23-26 สิงหาคม 159,900 บาท, ค่าจัดกิจกรรมในแต่ละอำเภอ 426,950 บาท ดำเนินการแล้ว 2 อำเภอ เหลืออีก 7 อำเภอ,ค่าจัด
กิจกรรมการมีส่วนร่วมหัวหน้าส่วน 36,050 บาท 
จัดประมาณต้นเดือนกันยายน (รวม 622,900 บาท)
</t>
  </si>
  <si>
    <t xml:space="preserve">  - อยู่ระหว่างปรับสภาพพื้นที่</t>
  </si>
  <si>
    <t xml:space="preserve"> - แก้ไขสเปคงาน เรื่องล้อยางรถเข็น
จะเบิกจ่ายภายในเดือนสิงหาคม 61</t>
  </si>
  <si>
    <t>14 ส.ค.61 ถึง 
14 ต.ค.61</t>
  </si>
  <si>
    <t xml:space="preserve"> - ผลงาน 49%</t>
  </si>
  <si>
    <t xml:space="preserve"> - ค่าป้าย 75,000 บาท, ค่าวัสดุอยู่ระหว่างเสนอราคา จำนวน 2,298,000 บาท 17 ส.ค.61 (รวม 2,373,000 บาท)</t>
  </si>
  <si>
    <t>2.1ส่งเสริมและพัฒนาฟาร์มตัวอย่างตามพระราชดำริในสมเด็จพระนางเจ้าฯพระบรมราชินีนาถ 
ตำบลสีบัวทอง อำเภอแสวงหา จังหวัดอ่างทอง</t>
  </si>
  <si>
    <t>2.2อาคารเก็บผลิตภัณฑ์</t>
  </si>
  <si>
    <t>2.3รถรางชมวิวระบบเชื้อเพลิงเบนซิน ขนาดไม่น้อยกว่า 23 
ที่นั่ง</t>
  </si>
  <si>
    <t>2.4ส่งเสริมและพัฒนาฟาร์มตัวอย่างตามพระราชดำริ ในสมเด็จพระนางเจ้าฯ พระบรมราชินีนาถ 
หนองระหารจีน ตำบลบ้านอิฐ 
อำเภอเมืองอ่างทอง จังหวัดอ่างทอง</t>
  </si>
  <si>
    <t>2.5ส่งเสริมและพัฒนาพื้นที่
แก้มลิงหนองเจ็ดเส้น 
อันเนื่องมาจากพระราชดำริ ตำบลหัวไผ่ อำเภอเมืองอ่างทองตำบลสายทอง อำเภอป่าโมก 
จังหวัดอ่างทอง</t>
  </si>
  <si>
    <t>2.6รวมกลุ่มและสร้างเครือข่ายการพัฒนาการเกษตรตามแนวทฤษฏีใหม่ โดยยึดหลักปรัชญา
เศรษฐกิจพอเพียง</t>
  </si>
  <si>
    <t>2.7ส่งเสริมการผลิตอาหารปลอดภัย (การผลิตผักในโรงเรือนระบบปิด) โครงการต่อเนื่อง</t>
  </si>
  <si>
    <t>2.8ปรับโครงสร้างระบบการผลิตสินค้าเกษตรในพื้นที่แปลงใหญ่ (ข้าว, มะม่วง)</t>
  </si>
  <si>
    <t>3.1ส่งเสริมการผลิตอาหารปลอดภัย "โรงเรียนเกษตรกรทำนา"</t>
  </si>
  <si>
    <t>4.1ส่งเสริมการเลี้ยงปลาสวยงามตามรอยเท้าพ่อ</t>
  </si>
  <si>
    <t>4.2พัฒนาระบบนิเวศทางน้ำสร้างความสมดุลคืนสู่ชุมชนอย่างยั่งยืน</t>
  </si>
  <si>
    <t>5.1ขยายผลการพัฒนาหมู่บ้านเศรษฐกิจพอเพียง</t>
  </si>
  <si>
    <t>5.2ยกระดับผลิตภัณฑ์ชุมชนสู่มาตราฐานสากล</t>
  </si>
  <si>
    <t>5.3จัดแสดงและจำหน่ายสินค้าหนึ่งตำบลหนึ่งผลิตภัณฑ์ (OTOP Angthong to Asean)</t>
  </si>
  <si>
    <t>6.1หนึ่งองค์กรปกครองส่วนท้องถิ่น หนึ่งธนาคารขยะ</t>
  </si>
  <si>
    <t>7.1งานแข่งขันเรือพาย</t>
  </si>
  <si>
    <t>7.2งานมหกรรมกลองนานาชาติ</t>
  </si>
  <si>
    <t>8.1เสริมสร้างการมีส่วนร่วมในการดูแลรักษาแหล่งท่องเที่ยว</t>
  </si>
  <si>
    <t>9.1งานเทศกาลไหว้พระนอนวัดขุนอินทประมูล</t>
  </si>
  <si>
    <t xml:space="preserve"> - เหลือกษ.เบิกค่าเอกสารประชุมคณะกรรมการอนุมัติแผน 
3 กลุ่ม ภายใน 17 ส.ค.61 จำนวน 1,200 บาท และทำการจัดซื้อจัดจ้างเพื่อซื้อปัจจัยการผลิต 138,800 บาท, ค่าน้ำมัน 15,000 บาท (รวม 155,000 บาท) </t>
  </si>
  <si>
    <t xml:space="preserve">  - ค่าจ้างเจ้าหน้าที่ 20,000 บาท ค่าวัสดุ 33,070 บาท (รวม 53,070 บาท)
</t>
  </si>
  <si>
    <t xml:space="preserve"> - ค่ากิจกรรมปั่น 300,000 บาท
 - ค่าป้ายไวนิลพิธีเปิด-ปิด 26,250 บาท
(รวม 326,500 บาท)</t>
  </si>
  <si>
    <t xml:space="preserve"> - ค่าเงินรางวัลประกวดแปลง 75,000 บาท
</t>
  </si>
  <si>
    <t xml:space="preserve"> - ค่าปัจจัยลดรายจ่ายให้ (อำเภอ) 3,750,000 บาท อยู่ระหว่างขึ้น TOR , ค่าวัสดุเพิ่มรายได้ให้ (อำเภอ) 4,766,800 บาท ส่งเบิก 30 สิงหาคม 61, ค่าจ้างทำสื่อประชาสัมพันธ์ 300,000 บาท อยู่ระหว่างตรวจทาน TOR, ค่าสรุปผลการดำเนินงาน 250,000 บาท เบิกกันยายน, ค่าจัดมหกรรม 800,000 บาท (จัดเองเดือนกันยายน) รวม 9,866,800 บาท</t>
  </si>
  <si>
    <t xml:space="preserve"> - กษ.เบิกค่าประชาสัมพันธ์ (แผ่นพับ) อยู่ในช่วง
รอแบบจากฟาร์ม 44,000 บาท, ค่าตอบแทนคณะกรรมการผู้คุมงานก่อสร้าง 36,000 บาท, ค่าตอบแทนคณะกรรมการตรวจรับงาน 3,900 บาท ค่าน้ำมัน 95,190 บาท,ค่าติดตามประเมินผล 50,000 บาท (รวม 229,090 บาท)
 - ปศุสัตว์เบิกค่าวัสดุ ค่าน้ำมัน ค่าเบี้ยเลี้ยง 249,475 บาท (รวม 249,475 บาท)
 - ประมงค่าวัสดุการเกษตร เช่น กระชังปลา อาหารกบ สัตว์น้ำ 978,480 บาท รู้ผลผู้ชนะ 20 ส.ค.61  
(รวม 978,480 บาท) </t>
  </si>
  <si>
    <t xml:space="preserve"> - ปศุสัตว์อยู่ระหว่างจัดซื้ออาหารสำเร็จรูป และวิตามินละลายน้ำ 181,280 บาท 
</t>
  </si>
  <si>
    <t xml:space="preserve"> - กษ. เบิกค่าปัจจัยการผลิต 98,000 บาท, ค่าจ้างคนงาน ค่าไฟฟ้า ค่าซ่อมระบบน้ำ 299,113.79 บาท (รวม 397,113.79 บาท) 
 - ปศุสัตว์เบิกค่าวัสดุ 61,974 บาท </t>
  </si>
  <si>
    <r>
      <t xml:space="preserve"> - ค่าจ้างเจ้าหน้าที่ 20,000 บาท</t>
    </r>
    <r>
      <rPr>
        <b/>
        <sz val="16"/>
        <rFont val="TH SarabunPSK"/>
        <family val="2"/>
      </rPr>
      <t/>
    </r>
  </si>
  <si>
    <t xml:space="preserve"> - ประมงรวบรวมเอกสารส่งเบิก ค่าจ้างเหมาจัดงานที่โรงเรียนสตรี 144,980 บาท, ค่าวัสดุทำบ่อซีเมนต์ 150,000 บาท</t>
  </si>
  <si>
    <r>
      <t xml:space="preserve"> - ค่าพิธีบวงสรวง 3 ครั้ง 120,000 บาท </t>
    </r>
    <r>
      <rPr>
        <b/>
        <sz val="16"/>
        <color theme="1"/>
        <rFont val="TH SarabunPSK"/>
        <family val="2"/>
      </rPr>
      <t/>
    </r>
  </si>
  <si>
    <r>
      <t xml:space="preserve"> - ค่าวัสดุ 300,540 บาท, ค่าจ้างทำบรรจุภัณฑ์ 500,000 บาท  </t>
    </r>
    <r>
      <rPr>
        <b/>
        <sz val="16"/>
        <color theme="1"/>
        <rFont val="TH SarabunPSK"/>
        <family val="2"/>
      </rPr>
      <t/>
    </r>
  </si>
  <si>
    <t>พัฒนาศักยภาพศูนย์ยุติธรรมชุมชนตำบลในพื้นที่จังหวัดอ่างทอง</t>
  </si>
  <si>
    <t>สนง.ยุติธรรมจังหวัดอ่างทอง</t>
  </si>
  <si>
    <t>ปรับปรุงคุณภาพการให้บริการเพื่อตอบสนองความต้องการของผู้รับบริการและผู้มีส่วนได้ส่วนเสียอย่างเหมาะสมและทันท่วงที</t>
  </si>
  <si>
    <t>สนง.ที่ดินจังหวัดอ่างทอง</t>
  </si>
  <si>
    <t>ประชาสัมพันธ์แหล่งท่องเที่ยวเชิงเกษตรและแหล่งเรียนรู้ตามโครงการพระราชดำริ</t>
  </si>
  <si>
    <t>จัดทำสื่อประชาสัมพันธ์เชิงรุก</t>
  </si>
  <si>
    <t xml:space="preserve">พัฒนาสวนสาธารณะเฉลิมพระเกียรติฯ ปรับภูมิทัศน์ หมู่ 4 ตำบลโรงช้าง อำเภอป่าโมก จังหวัดอ่างทอง </t>
  </si>
  <si>
    <t>อำเภอป่าโมก</t>
  </si>
  <si>
    <t>ปรับปรุงภูมิทัศน์บริเวณหน้า
ศาลากลางจังหวัดอ่างทอง</t>
  </si>
  <si>
    <t>งบลงทุน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</si>
  <si>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ข้อมูล ณ วันที่ 24 สิงหาคม 2561
</t>
  </si>
  <si>
    <t>ข้อมูล ณ วันที่ 24 สิงหาคม 2561</t>
  </si>
  <si>
    <t xml:space="preserve">  - อยู่ระหว่างเทคานคอดิน</t>
  </si>
  <si>
    <r>
      <t xml:space="preserve"> - ค่ารถ 3 ครั้ง 366,000 บาท 
ค่าป้ายไวนิล 1,500 บาท รวม 367,500 บาท </t>
    </r>
    <r>
      <rPr>
        <b/>
        <sz val="16"/>
        <color theme="1"/>
        <rFont val="TH SarabunPSK"/>
        <family val="2"/>
      </rPr>
      <t>เหลือส่งคืนเงิน 122,560 บาท</t>
    </r>
  </si>
  <si>
    <t xml:space="preserve"> - อำเภอเมืองยังไม่เสร็จ
 - อำเภอแสวงหา ตรวจรับจ้างแล้ว ให้แก้ไขงาน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</si>
</sst>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2" fillId="0" borderId="0" xfId="0" applyFont="1"/>
    <xf numFmtId="43" fontId="3" fillId="0" borderId="1" xfId="1" applyFont="1" applyBorder="1" applyAlignment="1">
      <alignment horizontal="right" vertical="top" wrapText="1"/>
    </xf>
    <xf numFmtId="43" fontId="3" fillId="0" borderId="1" xfId="1" applyFont="1" applyBorder="1" applyAlignment="1">
      <alignment vertical="top"/>
    </xf>
    <xf numFmtId="43" fontId="3" fillId="0" borderId="1" xfId="1" applyFont="1" applyFill="1" applyBorder="1" applyAlignment="1">
      <alignment vertical="top"/>
    </xf>
    <xf numFmtId="43" fontId="5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/>
    </xf>
    <xf numFmtId="43" fontId="3" fillId="0" borderId="1" xfId="1" applyFont="1" applyFill="1" applyBorder="1" applyAlignment="1">
      <alignment horizontal="left" vertical="top"/>
    </xf>
    <xf numFmtId="43" fontId="3" fillId="0" borderId="1" xfId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0" xfId="0" applyFont="1"/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 wrapText="1"/>
    </xf>
    <xf numFmtId="0" fontId="5" fillId="0" borderId="0" xfId="0" applyFont="1"/>
    <xf numFmtId="4" fontId="3" fillId="0" borderId="0" xfId="0" applyNumberFormat="1" applyFont="1"/>
    <xf numFmtId="0" fontId="5" fillId="0" borderId="1" xfId="0" applyFont="1" applyBorder="1" applyAlignment="1">
      <alignment horizontal="left" vertical="top"/>
    </xf>
    <xf numFmtId="43" fontId="3" fillId="0" borderId="1" xfId="1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 wrapText="1"/>
    </xf>
    <xf numFmtId="43" fontId="5" fillId="0" borderId="1" xfId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3" fontId="5" fillId="0" borderId="1" xfId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43" fontId="3" fillId="0" borderId="1" xfId="1" applyNumberFormat="1" applyFont="1" applyBorder="1" applyAlignment="1">
      <alignment horizontal="right" vertical="top" wrapText="1"/>
    </xf>
    <xf numFmtId="43" fontId="3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top"/>
    </xf>
    <xf numFmtId="43" fontId="8" fillId="0" borderId="1" xfId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41" fontId="1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43" fontId="9" fillId="0" borderId="1" xfId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0" fontId="10" fillId="0" borderId="6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0</xdr:row>
      <xdr:rowOff>114300</xdr:rowOff>
    </xdr:from>
    <xdr:to>
      <xdr:col>7</xdr:col>
      <xdr:colOff>1066800</xdr:colOff>
      <xdr:row>2</xdr:row>
      <xdr:rowOff>104775</xdr:rowOff>
    </xdr:to>
    <xdr:sp macro="" textlink="">
      <xdr:nvSpPr>
        <xdr:cNvPr id="2" name="TextBox 1"/>
        <xdr:cNvSpPr txBox="1"/>
      </xdr:nvSpPr>
      <xdr:spPr>
        <a:xfrm>
          <a:off x="6848475" y="114300"/>
          <a:ext cx="13335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1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1485900</xdr:colOff>
      <xdr:row>1</xdr:row>
      <xdr:rowOff>161925</xdr:rowOff>
    </xdr:from>
    <xdr:to>
      <xdr:col>8</xdr:col>
      <xdr:colOff>3214158</xdr:colOff>
      <xdr:row>3</xdr:row>
      <xdr:rowOff>0</xdr:rowOff>
    </xdr:to>
    <xdr:sp macro="" textlink="">
      <xdr:nvSpPr>
        <xdr:cNvPr id="3" name="TextBox 2"/>
        <xdr:cNvSpPr txBox="1"/>
      </xdr:nvSpPr>
      <xdr:spPr>
        <a:xfrm>
          <a:off x="9686925" y="428625"/>
          <a:ext cx="1728258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</a:t>
          </a:r>
          <a:r>
            <a:rPr lang="en-US" sz="1100" baseline="0"/>
            <a:t>1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205317</xdr:colOff>
      <xdr:row>0</xdr:row>
      <xdr:rowOff>257175</xdr:rowOff>
    </xdr:from>
    <xdr:to>
      <xdr:col>8</xdr:col>
      <xdr:colOff>1933575</xdr:colOff>
      <xdr:row>2</xdr:row>
      <xdr:rowOff>95250</xdr:rowOff>
    </xdr:to>
    <xdr:sp macro="" textlink="">
      <xdr:nvSpPr>
        <xdr:cNvPr id="3" name="TextBox 2"/>
        <xdr:cNvSpPr txBox="1"/>
      </xdr:nvSpPr>
      <xdr:spPr>
        <a:xfrm>
          <a:off x="7691967" y="257175"/>
          <a:ext cx="1728258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</a:t>
          </a:r>
          <a:r>
            <a:rPr lang="en-US" sz="1100" baseline="0"/>
            <a:t>2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243417</xdr:colOff>
      <xdr:row>1</xdr:row>
      <xdr:rowOff>52917</xdr:rowOff>
    </xdr:from>
    <xdr:to>
      <xdr:col>8</xdr:col>
      <xdr:colOff>1971675</xdr:colOff>
      <xdr:row>2</xdr:row>
      <xdr:rowOff>159808</xdr:rowOff>
    </xdr:to>
    <xdr:sp macro="" textlink="">
      <xdr:nvSpPr>
        <xdr:cNvPr id="3" name="TextBox 2"/>
        <xdr:cNvSpPr txBox="1"/>
      </xdr:nvSpPr>
      <xdr:spPr>
        <a:xfrm>
          <a:off x="8699500" y="317500"/>
          <a:ext cx="1728258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</a:t>
          </a:r>
          <a:r>
            <a:rPr lang="en-US" sz="1100" baseline="0"/>
            <a:t>3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view="pageBreakPreview" zoomScaleNormal="100" zoomScaleSheetLayoutView="100" workbookViewId="0">
      <selection activeCell="J4" sqref="J4"/>
    </sheetView>
  </sheetViews>
  <sheetFormatPr defaultRowHeight="14.25" x14ac:dyDescent="0.2"/>
  <cols>
    <col min="1" max="1" width="4.75" customWidth="1"/>
    <col min="2" max="2" width="10.25" customWidth="1"/>
    <col min="3" max="3" width="23.25" customWidth="1"/>
    <col min="4" max="4" width="13.75" customWidth="1"/>
    <col min="5" max="5" width="11.875" customWidth="1"/>
    <col min="6" max="6" width="14.875" customWidth="1"/>
    <col min="7" max="7" width="14.625" customWidth="1"/>
    <col min="8" max="8" width="17.75" customWidth="1"/>
  </cols>
  <sheetData>
    <row r="2" spans="1:8" ht="23.25" x14ac:dyDescent="0.35">
      <c r="A2" s="100" t="s">
        <v>36</v>
      </c>
      <c r="B2" s="100"/>
      <c r="C2" s="100"/>
      <c r="D2" s="100"/>
      <c r="E2" s="100"/>
      <c r="F2" s="100"/>
      <c r="G2" s="100"/>
      <c r="H2" s="100"/>
    </row>
    <row r="4" spans="1:8" ht="42" x14ac:dyDescent="0.2">
      <c r="A4" s="2" t="s">
        <v>0</v>
      </c>
      <c r="B4" s="2" t="s">
        <v>6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16</v>
      </c>
    </row>
    <row r="5" spans="1:8" ht="65.25" customHeight="1" x14ac:dyDescent="0.2">
      <c r="A5" s="102">
        <v>1</v>
      </c>
      <c r="B5" s="101" t="s">
        <v>7</v>
      </c>
      <c r="C5" s="6" t="s">
        <v>8</v>
      </c>
      <c r="D5" s="7">
        <v>12427732</v>
      </c>
      <c r="E5" s="5" t="s">
        <v>37</v>
      </c>
      <c r="F5" s="17">
        <v>4170373.8</v>
      </c>
      <c r="G5" s="17">
        <f>D5-F5</f>
        <v>8257358.2000000002</v>
      </c>
      <c r="H5" s="4" t="s">
        <v>75</v>
      </c>
    </row>
    <row r="6" spans="1:8" ht="84" x14ac:dyDescent="0.2">
      <c r="A6" s="102"/>
      <c r="B6" s="101"/>
      <c r="C6" s="6" t="s">
        <v>31</v>
      </c>
      <c r="D6" s="7">
        <v>12436197</v>
      </c>
      <c r="E6" s="5" t="s">
        <v>37</v>
      </c>
      <c r="F6" s="17">
        <v>1865429.55</v>
      </c>
      <c r="G6" s="17">
        <f>D6-F6</f>
        <v>10570767.449999999</v>
      </c>
      <c r="H6" s="4" t="s">
        <v>76</v>
      </c>
    </row>
    <row r="7" spans="1:8" ht="68.25" customHeight="1" x14ac:dyDescent="0.2">
      <c r="A7" s="102"/>
      <c r="B7" s="101"/>
      <c r="C7" s="6" t="s">
        <v>9</v>
      </c>
      <c r="D7" s="7">
        <v>12366052</v>
      </c>
      <c r="E7" s="5" t="s">
        <v>37</v>
      </c>
      <c r="F7" s="17">
        <v>1854907.8</v>
      </c>
      <c r="G7" s="17">
        <f>D7-F7</f>
        <v>10511144.199999999</v>
      </c>
      <c r="H7" s="4" t="s">
        <v>76</v>
      </c>
    </row>
    <row r="8" spans="1:8" ht="68.25" customHeight="1" x14ac:dyDescent="0.2">
      <c r="A8" s="102"/>
      <c r="B8" s="101"/>
      <c r="C8" s="6" t="s">
        <v>10</v>
      </c>
      <c r="D8" s="7">
        <v>25598000</v>
      </c>
      <c r="E8" s="5" t="s">
        <v>37</v>
      </c>
      <c r="F8" s="17">
        <v>15452756</v>
      </c>
      <c r="G8" s="17">
        <f>D8-F8</f>
        <v>10145244</v>
      </c>
      <c r="H8" s="6" t="s">
        <v>77</v>
      </c>
    </row>
    <row r="9" spans="1:8" ht="23.25" customHeight="1" x14ac:dyDescent="0.2">
      <c r="A9" s="102"/>
      <c r="B9" s="101"/>
      <c r="C9" s="8" t="s">
        <v>12</v>
      </c>
      <c r="D9" s="4"/>
      <c r="E9" s="9"/>
      <c r="F9" s="18"/>
      <c r="G9" s="18"/>
      <c r="H9" s="4"/>
    </row>
    <row r="10" spans="1:8" ht="68.25" customHeight="1" x14ac:dyDescent="0.2">
      <c r="A10" s="102"/>
      <c r="B10" s="101"/>
      <c r="C10" s="6" t="s">
        <v>32</v>
      </c>
      <c r="D10" s="10">
        <v>34000000</v>
      </c>
      <c r="E10" s="5" t="s">
        <v>38</v>
      </c>
      <c r="F10" s="18"/>
      <c r="G10" s="18">
        <f t="shared" ref="G10:G18" si="0">D10-F10</f>
        <v>34000000</v>
      </c>
      <c r="H10" s="4" t="s">
        <v>11</v>
      </c>
    </row>
    <row r="11" spans="1:8" ht="69" customHeight="1" x14ac:dyDescent="0.2">
      <c r="A11" s="102"/>
      <c r="B11" s="101"/>
      <c r="C11" s="6" t="s">
        <v>30</v>
      </c>
      <c r="D11" s="7">
        <v>5998441</v>
      </c>
      <c r="E11" s="5" t="s">
        <v>13</v>
      </c>
      <c r="F11" s="18"/>
      <c r="G11" s="18">
        <f t="shared" si="0"/>
        <v>5998441</v>
      </c>
      <c r="H11" s="6" t="s">
        <v>79</v>
      </c>
    </row>
    <row r="12" spans="1:8" ht="63" x14ac:dyDescent="0.2">
      <c r="A12" s="103"/>
      <c r="B12" s="103"/>
      <c r="C12" s="6" t="s">
        <v>33</v>
      </c>
      <c r="D12" s="7">
        <v>10000000</v>
      </c>
      <c r="E12" s="9"/>
      <c r="F12" s="18"/>
      <c r="G12" s="18">
        <f t="shared" si="0"/>
        <v>10000000</v>
      </c>
      <c r="H12" s="6" t="s">
        <v>80</v>
      </c>
    </row>
    <row r="13" spans="1:8" ht="66.75" customHeight="1" x14ac:dyDescent="0.2">
      <c r="A13" s="99"/>
      <c r="B13" s="99"/>
      <c r="C13" s="6" t="s">
        <v>14</v>
      </c>
      <c r="D13" s="10">
        <v>19600000</v>
      </c>
      <c r="E13" s="11" t="s">
        <v>15</v>
      </c>
      <c r="F13" s="18">
        <v>0</v>
      </c>
      <c r="G13" s="18">
        <f t="shared" si="0"/>
        <v>19600000</v>
      </c>
      <c r="H13" s="4" t="s">
        <v>35</v>
      </c>
    </row>
    <row r="14" spans="1:8" ht="126" x14ac:dyDescent="0.2">
      <c r="A14" s="59">
        <v>2</v>
      </c>
      <c r="B14" s="60" t="s">
        <v>17</v>
      </c>
      <c r="C14" s="60" t="s">
        <v>34</v>
      </c>
      <c r="D14" s="61">
        <v>47840000</v>
      </c>
      <c r="E14" s="57" t="s">
        <v>18</v>
      </c>
      <c r="F14" s="62">
        <v>32420211.199999999</v>
      </c>
      <c r="G14" s="62">
        <f>D14-F14</f>
        <v>15419788.800000001</v>
      </c>
      <c r="H14" s="60" t="s">
        <v>84</v>
      </c>
    </row>
    <row r="15" spans="1:8" ht="63" x14ac:dyDescent="0.2">
      <c r="A15" s="98">
        <v>3</v>
      </c>
      <c r="B15" s="96" t="s">
        <v>19</v>
      </c>
      <c r="C15" s="13" t="s">
        <v>20</v>
      </c>
      <c r="D15" s="12">
        <v>14958948.529999999</v>
      </c>
      <c r="E15" s="11" t="s">
        <v>21</v>
      </c>
      <c r="F15" s="18">
        <v>11174052.199999999</v>
      </c>
      <c r="G15" s="18">
        <f t="shared" si="0"/>
        <v>3784896.33</v>
      </c>
      <c r="H15" s="4" t="s">
        <v>78</v>
      </c>
    </row>
    <row r="16" spans="1:8" ht="63" x14ac:dyDescent="0.2">
      <c r="A16" s="99"/>
      <c r="B16" s="97"/>
      <c r="C16" s="13" t="s">
        <v>22</v>
      </c>
      <c r="D16" s="10">
        <v>21999200</v>
      </c>
      <c r="E16" s="11" t="s">
        <v>21</v>
      </c>
      <c r="F16" s="18">
        <v>6599000</v>
      </c>
      <c r="G16" s="18">
        <f t="shared" si="0"/>
        <v>15400200</v>
      </c>
      <c r="H16" s="6" t="s">
        <v>81</v>
      </c>
    </row>
    <row r="17" spans="1:8" ht="126" x14ac:dyDescent="0.2">
      <c r="A17" s="4">
        <v>4</v>
      </c>
      <c r="B17" s="6" t="s">
        <v>23</v>
      </c>
      <c r="C17" s="6" t="s">
        <v>24</v>
      </c>
      <c r="D17" s="10">
        <v>26690000</v>
      </c>
      <c r="E17" s="5" t="s">
        <v>25</v>
      </c>
      <c r="F17" s="19">
        <v>0</v>
      </c>
      <c r="G17" s="18">
        <f t="shared" si="0"/>
        <v>26690000</v>
      </c>
      <c r="H17" s="6" t="s">
        <v>82</v>
      </c>
    </row>
    <row r="18" spans="1:8" ht="237.75" customHeight="1" x14ac:dyDescent="0.2">
      <c r="A18" s="4">
        <v>5</v>
      </c>
      <c r="B18" s="13" t="s">
        <v>26</v>
      </c>
      <c r="C18" s="6" t="s">
        <v>28</v>
      </c>
      <c r="D18" s="12">
        <v>83551279.239999995</v>
      </c>
      <c r="E18" s="11" t="s">
        <v>27</v>
      </c>
      <c r="F18" s="18">
        <v>6097879.2400000002</v>
      </c>
      <c r="G18" s="19">
        <f t="shared" si="0"/>
        <v>77453400</v>
      </c>
      <c r="H18" s="6" t="s">
        <v>83</v>
      </c>
    </row>
    <row r="19" spans="1:8" s="16" customFormat="1" ht="21" x14ac:dyDescent="0.2">
      <c r="A19" s="14"/>
      <c r="B19" s="14"/>
      <c r="C19" s="14" t="s">
        <v>29</v>
      </c>
      <c r="D19" s="15">
        <f>D5+D6+D7+D8+D11+D10+D12+D13+D14+D15+D16+D17+D18</f>
        <v>327465849.76999998</v>
      </c>
      <c r="E19" s="15"/>
      <c r="F19" s="20">
        <f>F5+F6+F7+F8+F11+F10+F12+F13+F14+F15+F16+F17+F18</f>
        <v>79634609.789999992</v>
      </c>
      <c r="G19" s="20">
        <f>G5+G6+G7+G8+G11+G10+G12+G13+G14+G15+G16+G17+G18</f>
        <v>247831239.97999999</v>
      </c>
      <c r="H19" s="14"/>
    </row>
    <row r="23" spans="1:8" x14ac:dyDescent="0.2">
      <c r="F23" s="1"/>
    </row>
  </sheetData>
  <mergeCells count="7">
    <mergeCell ref="B15:B16"/>
    <mergeCell ref="A15:A16"/>
    <mergeCell ref="A2:H2"/>
    <mergeCell ref="B5:B11"/>
    <mergeCell ref="A5:A11"/>
    <mergeCell ref="B12:B13"/>
    <mergeCell ref="A12:A13"/>
  </mergeCells>
  <pageMargins left="0.35433070866141736" right="0.19685039370078741" top="0.19685039370078741" bottom="0.19685039370078741" header="0.19685039370078741" footer="0.19685039370078741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zoomScaleNormal="100" zoomScaleSheetLayoutView="90" zoomScalePageLayoutView="70" workbookViewId="0">
      <selection activeCell="I30" sqref="I30"/>
    </sheetView>
  </sheetViews>
  <sheetFormatPr defaultRowHeight="21" x14ac:dyDescent="0.35"/>
  <cols>
    <col min="1" max="1" width="4.75" style="30" customWidth="1"/>
    <col min="2" max="2" width="14.5" style="30" bestFit="1" customWidth="1"/>
    <col min="3" max="3" width="23.25" style="30" customWidth="1"/>
    <col min="4" max="4" width="13.75" style="30" customWidth="1"/>
    <col min="5" max="5" width="11.25" style="30" bestFit="1" customWidth="1"/>
    <col min="6" max="6" width="13.75" style="30" bestFit="1" customWidth="1"/>
    <col min="7" max="7" width="12.625" style="30" bestFit="1" customWidth="1"/>
    <col min="8" max="8" width="13.75" style="30" bestFit="1" customWidth="1"/>
    <col min="9" max="9" width="42.75" style="30" customWidth="1"/>
    <col min="10" max="10" width="9" style="30"/>
    <col min="11" max="11" width="9.625" style="30" bestFit="1" customWidth="1"/>
    <col min="12" max="16384" width="9" style="30"/>
  </cols>
  <sheetData>
    <row r="2" spans="1:11" x14ac:dyDescent="0.35">
      <c r="A2" s="104" t="s">
        <v>73</v>
      </c>
      <c r="B2" s="104"/>
      <c r="C2" s="104"/>
      <c r="D2" s="104"/>
      <c r="E2" s="104"/>
      <c r="F2" s="104"/>
      <c r="G2" s="104"/>
      <c r="H2" s="104"/>
      <c r="I2" s="104"/>
    </row>
    <row r="3" spans="1:11" x14ac:dyDescent="0.35">
      <c r="A3" s="105" t="s">
        <v>102</v>
      </c>
      <c r="B3" s="105"/>
      <c r="C3" s="105"/>
      <c r="D3" s="105"/>
      <c r="E3" s="105"/>
      <c r="F3" s="105"/>
      <c r="G3" s="105"/>
      <c r="H3" s="105"/>
      <c r="I3" s="105"/>
    </row>
    <row r="4" spans="1:11" x14ac:dyDescent="0.35">
      <c r="A4" s="108" t="s">
        <v>172</v>
      </c>
      <c r="B4" s="108"/>
      <c r="C4" s="108"/>
      <c r="D4" s="108"/>
      <c r="E4" s="108"/>
      <c r="F4" s="108"/>
      <c r="G4" s="108"/>
      <c r="H4" s="108"/>
      <c r="I4" s="108"/>
    </row>
    <row r="5" spans="1:11" ht="63" x14ac:dyDescent="0.35">
      <c r="A5" s="2" t="s">
        <v>0</v>
      </c>
      <c r="B5" s="2" t="s">
        <v>6</v>
      </c>
      <c r="C5" s="2" t="s">
        <v>1</v>
      </c>
      <c r="D5" s="2" t="s">
        <v>101</v>
      </c>
      <c r="E5" s="2" t="s">
        <v>3</v>
      </c>
      <c r="F5" s="2" t="s">
        <v>4</v>
      </c>
      <c r="G5" s="2" t="s">
        <v>100</v>
      </c>
      <c r="H5" s="2" t="s">
        <v>5</v>
      </c>
      <c r="I5" s="3" t="s">
        <v>85</v>
      </c>
    </row>
    <row r="6" spans="1:11" ht="42" x14ac:dyDescent="0.35">
      <c r="A6" s="106">
        <v>1</v>
      </c>
      <c r="B6" s="96" t="s">
        <v>39</v>
      </c>
      <c r="C6" s="24" t="s">
        <v>86</v>
      </c>
      <c r="D6" s="7">
        <v>1000000</v>
      </c>
      <c r="E6" s="21" t="s">
        <v>27</v>
      </c>
      <c r="F6" s="28">
        <f>478321+25000</f>
        <v>503321</v>
      </c>
      <c r="G6" s="28"/>
      <c r="H6" s="25">
        <f t="shared" ref="H6:H13" si="0">D6-F6-G6</f>
        <v>496679</v>
      </c>
      <c r="I6" s="24" t="s">
        <v>98</v>
      </c>
    </row>
    <row r="7" spans="1:11" ht="63" x14ac:dyDescent="0.35">
      <c r="A7" s="107"/>
      <c r="B7" s="97"/>
      <c r="C7" s="24" t="s">
        <v>103</v>
      </c>
      <c r="D7" s="7">
        <v>500000</v>
      </c>
      <c r="E7" s="66" t="s">
        <v>27</v>
      </c>
      <c r="F7" s="28">
        <v>173750</v>
      </c>
      <c r="G7" s="28"/>
      <c r="H7" s="25">
        <f t="shared" si="0"/>
        <v>326250</v>
      </c>
      <c r="I7" s="24" t="s">
        <v>151</v>
      </c>
      <c r="K7" s="30">
        <f>40000+300000+63750+26250</f>
        <v>430000</v>
      </c>
    </row>
    <row r="8" spans="1:11" ht="217.5" customHeight="1" x14ac:dyDescent="0.35">
      <c r="A8" s="102">
        <v>2</v>
      </c>
      <c r="B8" s="101" t="s">
        <v>40</v>
      </c>
      <c r="C8" s="78" t="s">
        <v>130</v>
      </c>
      <c r="D8" s="7">
        <f>2617915-371350</f>
        <v>2246565</v>
      </c>
      <c r="E8" s="21" t="s">
        <v>27</v>
      </c>
      <c r="F8" s="17">
        <v>789520</v>
      </c>
      <c r="G8" s="7">
        <v>0</v>
      </c>
      <c r="H8" s="25">
        <f t="shared" si="0"/>
        <v>1457045</v>
      </c>
      <c r="I8" s="24" t="s">
        <v>154</v>
      </c>
      <c r="K8" s="30">
        <f>44000+36000+3900+357000+240000+704025+49040</f>
        <v>1433965</v>
      </c>
    </row>
    <row r="9" spans="1:11" ht="63" x14ac:dyDescent="0.35">
      <c r="A9" s="102"/>
      <c r="B9" s="101"/>
      <c r="C9" s="79" t="s">
        <v>131</v>
      </c>
      <c r="D9" s="28">
        <f>3000000-70830.43</f>
        <v>2929169.57</v>
      </c>
      <c r="E9" s="11" t="s">
        <v>92</v>
      </c>
      <c r="F9" s="68">
        <v>1879169.57</v>
      </c>
      <c r="G9" s="68"/>
      <c r="H9" s="25">
        <f t="shared" si="0"/>
        <v>1049999.9999999998</v>
      </c>
      <c r="I9" s="24" t="s">
        <v>115</v>
      </c>
    </row>
    <row r="10" spans="1:11" ht="63" x14ac:dyDescent="0.35">
      <c r="A10" s="102"/>
      <c r="B10" s="101"/>
      <c r="C10" s="79" t="s">
        <v>132</v>
      </c>
      <c r="D10" s="31">
        <v>1880000</v>
      </c>
      <c r="E10" s="11" t="s">
        <v>99</v>
      </c>
      <c r="F10" s="28">
        <v>0</v>
      </c>
      <c r="G10" s="28"/>
      <c r="H10" s="25">
        <f t="shared" si="0"/>
        <v>1880000</v>
      </c>
      <c r="I10" s="24" t="s">
        <v>116</v>
      </c>
    </row>
    <row r="11" spans="1:11" ht="147" x14ac:dyDescent="0.35">
      <c r="A11" s="102"/>
      <c r="B11" s="101"/>
      <c r="C11" s="79" t="s">
        <v>133</v>
      </c>
      <c r="D11" s="7">
        <f>901000-285278.1</f>
        <v>615721.9</v>
      </c>
      <c r="E11" s="65" t="s">
        <v>27</v>
      </c>
      <c r="F11" s="32">
        <v>434441.9</v>
      </c>
      <c r="G11" s="32"/>
      <c r="H11" s="25">
        <f>D11-F11-G11</f>
        <v>181280</v>
      </c>
      <c r="I11" s="24" t="s">
        <v>155</v>
      </c>
    </row>
    <row r="12" spans="1:11" ht="134.25" customHeight="1" x14ac:dyDescent="0.35">
      <c r="A12" s="102"/>
      <c r="B12" s="101"/>
      <c r="C12" s="79" t="s">
        <v>134</v>
      </c>
      <c r="D12" s="7">
        <f>2577400-57802</f>
        <v>2519598</v>
      </c>
      <c r="E12" s="21" t="s">
        <v>27</v>
      </c>
      <c r="F12" s="32">
        <f>2035127.76+8806.45+2680+1560</f>
        <v>2048174.21</v>
      </c>
      <c r="G12" s="32">
        <v>12336</v>
      </c>
      <c r="H12" s="25">
        <f t="shared" si="0"/>
        <v>459087.79000000004</v>
      </c>
      <c r="I12" s="86" t="s">
        <v>156</v>
      </c>
      <c r="K12" s="30">
        <f>98000+310613.79+90036</f>
        <v>498649.79</v>
      </c>
    </row>
    <row r="13" spans="1:11" ht="84" x14ac:dyDescent="0.35">
      <c r="A13" s="102"/>
      <c r="B13" s="101"/>
      <c r="C13" s="78" t="s">
        <v>135</v>
      </c>
      <c r="D13" s="7">
        <v>480000</v>
      </c>
      <c r="E13" s="21" t="s">
        <v>27</v>
      </c>
      <c r="F13" s="7">
        <v>250400</v>
      </c>
      <c r="G13" s="7">
        <v>74600</v>
      </c>
      <c r="H13" s="25">
        <f t="shared" si="0"/>
        <v>155000</v>
      </c>
      <c r="I13" s="24" t="s">
        <v>149</v>
      </c>
      <c r="K13" s="30">
        <f>1200+150000+15000</f>
        <v>166200</v>
      </c>
    </row>
    <row r="14" spans="1:11" ht="84" x14ac:dyDescent="0.35">
      <c r="A14" s="102"/>
      <c r="B14" s="101"/>
      <c r="C14" s="86" t="s">
        <v>136</v>
      </c>
      <c r="D14" s="90">
        <v>874900</v>
      </c>
      <c r="E14" s="91" t="s">
        <v>27</v>
      </c>
      <c r="F14" s="92">
        <v>785638.57</v>
      </c>
      <c r="G14" s="92">
        <v>36191.43</v>
      </c>
      <c r="H14" s="93">
        <f t="shared" ref="H14:H21" si="1">D14-F14-G14</f>
        <v>53070.000000000051</v>
      </c>
      <c r="I14" s="86" t="s">
        <v>150</v>
      </c>
    </row>
    <row r="15" spans="1:11" ht="63" x14ac:dyDescent="0.35">
      <c r="A15" s="102"/>
      <c r="B15" s="101"/>
      <c r="C15" s="24" t="s">
        <v>137</v>
      </c>
      <c r="D15" s="7">
        <v>910900</v>
      </c>
      <c r="E15" s="21" t="s">
        <v>27</v>
      </c>
      <c r="F15" s="17">
        <v>835026.66</v>
      </c>
      <c r="G15" s="17">
        <v>55873.34</v>
      </c>
      <c r="H15" s="25">
        <f t="shared" si="1"/>
        <v>19999.999999999971</v>
      </c>
      <c r="I15" s="24" t="s">
        <v>157</v>
      </c>
    </row>
    <row r="16" spans="1:11" ht="63" x14ac:dyDescent="0.35">
      <c r="A16" s="4">
        <v>3</v>
      </c>
      <c r="B16" s="13" t="s">
        <v>26</v>
      </c>
      <c r="C16" s="24" t="s">
        <v>138</v>
      </c>
      <c r="D16" s="7">
        <v>951110</v>
      </c>
      <c r="E16" s="21" t="s">
        <v>27</v>
      </c>
      <c r="F16" s="7">
        <v>875480</v>
      </c>
      <c r="G16" s="7">
        <v>630</v>
      </c>
      <c r="H16" s="25">
        <f t="shared" si="1"/>
        <v>75000</v>
      </c>
      <c r="I16" s="24" t="s">
        <v>152</v>
      </c>
    </row>
    <row r="17" spans="1:9" ht="63" x14ac:dyDescent="0.35">
      <c r="A17" s="111">
        <v>4</v>
      </c>
      <c r="B17" s="110" t="s">
        <v>41</v>
      </c>
      <c r="C17" s="24" t="s">
        <v>139</v>
      </c>
      <c r="D17" s="7">
        <f>1062900-36330</f>
        <v>1026570</v>
      </c>
      <c r="E17" s="85" t="s">
        <v>27</v>
      </c>
      <c r="F17" s="7">
        <v>731590</v>
      </c>
      <c r="G17" s="17"/>
      <c r="H17" s="25">
        <f t="shared" si="1"/>
        <v>294980</v>
      </c>
      <c r="I17" s="56" t="s">
        <v>158</v>
      </c>
    </row>
    <row r="18" spans="1:9" ht="63" x14ac:dyDescent="0.35">
      <c r="A18" s="111"/>
      <c r="B18" s="110"/>
      <c r="C18" s="24" t="s">
        <v>140</v>
      </c>
      <c r="D18" s="7">
        <f>2500000-54785.2</f>
        <v>2445214.7999999998</v>
      </c>
      <c r="E18" s="85" t="s">
        <v>27</v>
      </c>
      <c r="F18" s="17">
        <v>72214.8</v>
      </c>
      <c r="G18" s="17"/>
      <c r="H18" s="25">
        <f t="shared" si="1"/>
        <v>2373000</v>
      </c>
      <c r="I18" s="24" t="s">
        <v>129</v>
      </c>
    </row>
    <row r="19" spans="1:9" ht="130.5" customHeight="1" x14ac:dyDescent="0.35">
      <c r="A19" s="111">
        <v>5</v>
      </c>
      <c r="B19" s="110" t="s">
        <v>42</v>
      </c>
      <c r="C19" s="24" t="s">
        <v>141</v>
      </c>
      <c r="D19" s="7">
        <f>13750000-50000</f>
        <v>13700000</v>
      </c>
      <c r="E19" s="21" t="s">
        <v>27</v>
      </c>
      <c r="F19" s="28">
        <v>3577840</v>
      </c>
      <c r="G19" s="28">
        <v>255360</v>
      </c>
      <c r="H19" s="25">
        <f t="shared" si="1"/>
        <v>9866800</v>
      </c>
      <c r="I19" s="24" t="s">
        <v>153</v>
      </c>
    </row>
    <row r="20" spans="1:9" ht="42" x14ac:dyDescent="0.35">
      <c r="A20" s="111"/>
      <c r="B20" s="110"/>
      <c r="C20" s="24" t="s">
        <v>142</v>
      </c>
      <c r="D20" s="7">
        <v>1000000</v>
      </c>
      <c r="E20" s="21" t="s">
        <v>27</v>
      </c>
      <c r="F20" s="7">
        <v>143600</v>
      </c>
      <c r="G20" s="7">
        <v>55860</v>
      </c>
      <c r="H20" s="25">
        <f t="shared" si="1"/>
        <v>800540</v>
      </c>
      <c r="I20" s="24" t="s">
        <v>160</v>
      </c>
    </row>
    <row r="21" spans="1:9" ht="63" x14ac:dyDescent="0.35">
      <c r="A21" s="111"/>
      <c r="B21" s="110"/>
      <c r="C21" s="24" t="s">
        <v>143</v>
      </c>
      <c r="D21" s="7">
        <f>3000000-220000</f>
        <v>2780000</v>
      </c>
      <c r="E21" s="21" t="s">
        <v>27</v>
      </c>
      <c r="F21" s="28">
        <v>0</v>
      </c>
      <c r="G21" s="28">
        <v>0</v>
      </c>
      <c r="H21" s="25">
        <f t="shared" si="1"/>
        <v>2780000</v>
      </c>
      <c r="I21" s="84" t="s">
        <v>122</v>
      </c>
    </row>
    <row r="22" spans="1:9" ht="65.25" customHeight="1" x14ac:dyDescent="0.35">
      <c r="A22" s="83">
        <v>6</v>
      </c>
      <c r="B22" s="82" t="s">
        <v>93</v>
      </c>
      <c r="C22" s="24" t="s">
        <v>144</v>
      </c>
      <c r="D22" s="7">
        <v>915500</v>
      </c>
      <c r="E22" s="80" t="s">
        <v>27</v>
      </c>
      <c r="F22" s="7">
        <v>886900</v>
      </c>
      <c r="G22" s="7"/>
      <c r="H22" s="25">
        <f t="shared" ref="H22:H25" si="2">D22-F22</f>
        <v>28600</v>
      </c>
      <c r="I22" s="24" t="s">
        <v>123</v>
      </c>
    </row>
    <row r="23" spans="1:9" ht="27.75" customHeight="1" x14ac:dyDescent="0.35">
      <c r="A23" s="111">
        <v>7</v>
      </c>
      <c r="B23" s="110" t="s">
        <v>47</v>
      </c>
      <c r="C23" s="24" t="s">
        <v>145</v>
      </c>
      <c r="D23" s="7">
        <v>250000</v>
      </c>
      <c r="E23" s="21" t="s">
        <v>27</v>
      </c>
      <c r="F23" s="26">
        <v>0</v>
      </c>
      <c r="G23" s="26"/>
      <c r="H23" s="25">
        <f t="shared" si="2"/>
        <v>250000</v>
      </c>
      <c r="I23" s="24" t="s">
        <v>44</v>
      </c>
    </row>
    <row r="24" spans="1:9" ht="30" customHeight="1" x14ac:dyDescent="0.35">
      <c r="A24" s="111"/>
      <c r="B24" s="110"/>
      <c r="C24" s="24" t="s">
        <v>146</v>
      </c>
      <c r="D24" s="7">
        <v>1000000</v>
      </c>
      <c r="E24" s="21" t="s">
        <v>27</v>
      </c>
      <c r="F24" s="26">
        <v>0</v>
      </c>
      <c r="G24" s="26"/>
      <c r="H24" s="25">
        <f t="shared" si="2"/>
        <v>1000000</v>
      </c>
      <c r="I24" s="24" t="s">
        <v>45</v>
      </c>
    </row>
    <row r="25" spans="1:9" ht="110.25" customHeight="1" x14ac:dyDescent="0.35">
      <c r="A25" s="77">
        <v>8</v>
      </c>
      <c r="B25" s="76" t="s">
        <v>46</v>
      </c>
      <c r="C25" s="24" t="s">
        <v>147</v>
      </c>
      <c r="D25" s="7">
        <v>1000000</v>
      </c>
      <c r="E25" s="21" t="s">
        <v>27</v>
      </c>
      <c r="F25" s="26">
        <v>377100</v>
      </c>
      <c r="G25" s="26"/>
      <c r="H25" s="25">
        <f t="shared" si="2"/>
        <v>622900</v>
      </c>
      <c r="I25" s="24" t="s">
        <v>124</v>
      </c>
    </row>
    <row r="26" spans="1:9" ht="42" x14ac:dyDescent="0.35">
      <c r="A26" s="64">
        <v>9</v>
      </c>
      <c r="B26" s="11" t="s">
        <v>95</v>
      </c>
      <c r="C26" s="24" t="s">
        <v>148</v>
      </c>
      <c r="D26" s="7">
        <v>1000000</v>
      </c>
      <c r="E26" s="21" t="s">
        <v>27</v>
      </c>
      <c r="F26" s="26">
        <v>485110</v>
      </c>
      <c r="G26" s="26">
        <v>394890</v>
      </c>
      <c r="H26" s="25">
        <f>D26-F26-G26</f>
        <v>120000</v>
      </c>
      <c r="I26" s="24" t="s">
        <v>159</v>
      </c>
    </row>
    <row r="27" spans="1:9" s="33" customFormat="1" ht="28.5" customHeight="1" x14ac:dyDescent="0.35">
      <c r="A27" s="71"/>
      <c r="B27" s="42"/>
      <c r="C27" s="43" t="s">
        <v>29</v>
      </c>
      <c r="D27" s="46">
        <f>SUM(D6:D26)</f>
        <v>40025249.269999996</v>
      </c>
      <c r="E27" s="46"/>
      <c r="F27" s="46">
        <f>SUM(F6:F26)</f>
        <v>14849276.710000001</v>
      </c>
      <c r="G27" s="46">
        <f>SUM(G6:G26)</f>
        <v>885740.77</v>
      </c>
      <c r="H27" s="46">
        <f>SUM(H6:H26)</f>
        <v>24290231.789999999</v>
      </c>
      <c r="I27" s="35"/>
    </row>
    <row r="28" spans="1:9" x14ac:dyDescent="0.35">
      <c r="A28" s="109" t="s">
        <v>12</v>
      </c>
      <c r="B28" s="109"/>
      <c r="C28" s="109"/>
      <c r="D28" s="109"/>
      <c r="E28" s="109"/>
      <c r="F28" s="109"/>
      <c r="G28" s="109"/>
      <c r="H28" s="109"/>
      <c r="I28" s="109"/>
    </row>
    <row r="29" spans="1:9" ht="126" x14ac:dyDescent="0.35">
      <c r="A29" s="75">
        <v>1</v>
      </c>
      <c r="B29" s="74" t="s">
        <v>94</v>
      </c>
      <c r="C29" s="24" t="s">
        <v>48</v>
      </c>
      <c r="D29" s="7">
        <v>4270000</v>
      </c>
      <c r="E29" s="21" t="s">
        <v>72</v>
      </c>
      <c r="F29" s="26">
        <v>0</v>
      </c>
      <c r="G29" s="26"/>
      <c r="H29" s="27">
        <f>D29-F29-G29</f>
        <v>4270000</v>
      </c>
      <c r="I29" s="24" t="s">
        <v>117</v>
      </c>
    </row>
    <row r="30" spans="1:9" ht="63" x14ac:dyDescent="0.35">
      <c r="A30" s="83">
        <v>2</v>
      </c>
      <c r="B30" s="82" t="s">
        <v>49</v>
      </c>
      <c r="C30" s="24" t="s">
        <v>88</v>
      </c>
      <c r="D30" s="7">
        <v>347000</v>
      </c>
      <c r="E30" s="80" t="s">
        <v>87</v>
      </c>
      <c r="F30" s="26">
        <v>0</v>
      </c>
      <c r="G30" s="26"/>
      <c r="H30" s="27">
        <f t="shared" ref="H30:H31" si="3">D30-F30</f>
        <v>347000</v>
      </c>
      <c r="I30" s="24"/>
    </row>
    <row r="31" spans="1:9" ht="107.25" customHeight="1" x14ac:dyDescent="0.35">
      <c r="A31" s="95">
        <v>3</v>
      </c>
      <c r="B31" s="94" t="s">
        <v>96</v>
      </c>
      <c r="C31" s="24" t="s">
        <v>51</v>
      </c>
      <c r="D31" s="7">
        <v>480000</v>
      </c>
      <c r="E31" s="21" t="s">
        <v>27</v>
      </c>
      <c r="F31" s="26">
        <v>0</v>
      </c>
      <c r="G31" s="26"/>
      <c r="H31" s="27">
        <f t="shared" si="3"/>
        <v>480000</v>
      </c>
      <c r="I31" s="24" t="s">
        <v>120</v>
      </c>
    </row>
    <row r="32" spans="1:9" ht="84.75" customHeight="1" x14ac:dyDescent="0.35">
      <c r="A32" s="72">
        <v>4</v>
      </c>
      <c r="B32" s="70" t="s">
        <v>43</v>
      </c>
      <c r="C32" s="24" t="s">
        <v>109</v>
      </c>
      <c r="D32" s="29">
        <v>5300000</v>
      </c>
      <c r="E32" s="67"/>
      <c r="F32" s="26"/>
      <c r="G32" s="26"/>
      <c r="H32" s="27">
        <f>D32</f>
        <v>5300000</v>
      </c>
      <c r="I32" s="24" t="s">
        <v>118</v>
      </c>
    </row>
    <row r="33" spans="1:9" ht="72" customHeight="1" x14ac:dyDescent="0.35">
      <c r="A33" s="64">
        <v>6</v>
      </c>
      <c r="B33" s="11" t="s">
        <v>114</v>
      </c>
      <c r="C33" s="24" t="s">
        <v>165</v>
      </c>
      <c r="D33" s="29">
        <v>480000</v>
      </c>
      <c r="E33" s="69" t="s">
        <v>27</v>
      </c>
      <c r="F33" s="26"/>
      <c r="G33" s="26"/>
      <c r="H33" s="27">
        <f>D33</f>
        <v>480000</v>
      </c>
      <c r="I33" s="24"/>
    </row>
    <row r="34" spans="1:9" ht="69.75" customHeight="1" x14ac:dyDescent="0.35">
      <c r="A34" s="89">
        <v>7</v>
      </c>
      <c r="B34" s="88" t="s">
        <v>162</v>
      </c>
      <c r="C34" s="24" t="s">
        <v>161</v>
      </c>
      <c r="D34" s="29">
        <v>105000</v>
      </c>
      <c r="E34" s="87" t="s">
        <v>27</v>
      </c>
      <c r="F34" s="26"/>
      <c r="G34" s="26"/>
      <c r="H34" s="27">
        <f>D34-F34-G34</f>
        <v>105000</v>
      </c>
      <c r="I34" s="24"/>
    </row>
    <row r="35" spans="1:9" ht="90" customHeight="1" x14ac:dyDescent="0.35">
      <c r="A35" s="89">
        <v>8</v>
      </c>
      <c r="B35" s="88" t="s">
        <v>164</v>
      </c>
      <c r="C35" s="24" t="s">
        <v>163</v>
      </c>
      <c r="D35" s="29">
        <v>100000</v>
      </c>
      <c r="E35" s="87" t="s">
        <v>27</v>
      </c>
      <c r="F35" s="26"/>
      <c r="G35" s="26"/>
      <c r="H35" s="27">
        <f>D35-F35-G35</f>
        <v>100000</v>
      </c>
      <c r="I35" s="24"/>
    </row>
    <row r="36" spans="1:9" ht="63" x14ac:dyDescent="0.35">
      <c r="A36" s="89">
        <v>9</v>
      </c>
      <c r="B36" s="88" t="s">
        <v>96</v>
      </c>
      <c r="C36" s="24" t="s">
        <v>166</v>
      </c>
      <c r="D36" s="29">
        <v>430000</v>
      </c>
      <c r="E36" s="87" t="s">
        <v>27</v>
      </c>
      <c r="F36" s="26"/>
      <c r="G36" s="26"/>
      <c r="H36" s="27">
        <f>D36-F36-G36</f>
        <v>430000</v>
      </c>
      <c r="I36" s="24"/>
    </row>
    <row r="37" spans="1:9" ht="93.75" customHeight="1" x14ac:dyDescent="0.35">
      <c r="A37" s="89">
        <v>10</v>
      </c>
      <c r="B37" s="88" t="s">
        <v>168</v>
      </c>
      <c r="C37" s="24" t="s">
        <v>167</v>
      </c>
      <c r="D37" s="29">
        <v>490000</v>
      </c>
      <c r="E37" s="87" t="s">
        <v>27</v>
      </c>
      <c r="F37" s="26"/>
      <c r="G37" s="26"/>
      <c r="H37" s="27">
        <f>D37-F37-G37</f>
        <v>490000</v>
      </c>
      <c r="I37" s="24"/>
    </row>
    <row r="38" spans="1:9" ht="63" x14ac:dyDescent="0.35">
      <c r="A38" s="89">
        <v>11</v>
      </c>
      <c r="B38" s="88" t="s">
        <v>49</v>
      </c>
      <c r="C38" s="24" t="s">
        <v>169</v>
      </c>
      <c r="D38" s="29">
        <v>201000</v>
      </c>
      <c r="E38" s="87" t="s">
        <v>170</v>
      </c>
      <c r="F38" s="26"/>
      <c r="G38" s="26"/>
      <c r="H38" s="27">
        <f>D38-F38-G38</f>
        <v>201000</v>
      </c>
      <c r="I38" s="24"/>
    </row>
    <row r="39" spans="1:9" s="33" customFormat="1" ht="28.5" customHeight="1" x14ac:dyDescent="0.35">
      <c r="A39" s="35"/>
      <c r="B39" s="42"/>
      <c r="C39" s="43" t="s">
        <v>29</v>
      </c>
      <c r="D39" s="45">
        <f>+D29+D30+D31+D32+D33+D34+D35+D36+D37+D38</f>
        <v>12203000</v>
      </c>
      <c r="E39" s="45"/>
      <c r="F39" s="45">
        <f t="shared" ref="F39:H39" si="4">+F29+F30+F31+F32+F33+F34+F35+F36+F37+F38</f>
        <v>0</v>
      </c>
      <c r="G39" s="45">
        <f t="shared" si="4"/>
        <v>0</v>
      </c>
      <c r="H39" s="45">
        <f t="shared" si="4"/>
        <v>12203000</v>
      </c>
      <c r="I39" s="35"/>
    </row>
    <row r="40" spans="1:9" x14ac:dyDescent="0.35">
      <c r="A40" s="109" t="s">
        <v>52</v>
      </c>
      <c r="B40" s="109"/>
      <c r="C40" s="109"/>
      <c r="D40" s="109"/>
      <c r="E40" s="109"/>
      <c r="F40" s="109"/>
      <c r="G40" s="109"/>
      <c r="H40" s="109"/>
      <c r="I40" s="109"/>
    </row>
    <row r="41" spans="1:9" ht="105.75" customHeight="1" x14ac:dyDescent="0.35">
      <c r="A41" s="83">
        <v>1</v>
      </c>
      <c r="B41" s="81" t="s">
        <v>53</v>
      </c>
      <c r="C41" s="24" t="s">
        <v>54</v>
      </c>
      <c r="D41" s="7">
        <v>5023200</v>
      </c>
      <c r="E41" s="80" t="s">
        <v>97</v>
      </c>
      <c r="F41" s="26">
        <v>0</v>
      </c>
      <c r="G41" s="26"/>
      <c r="H41" s="27">
        <f>D41-F41</f>
        <v>5023200</v>
      </c>
      <c r="I41" s="24"/>
    </row>
    <row r="42" spans="1:9" ht="105" x14ac:dyDescent="0.35">
      <c r="A42" s="64">
        <v>2</v>
      </c>
      <c r="B42" s="11" t="s">
        <v>50</v>
      </c>
      <c r="C42" s="24" t="s">
        <v>55</v>
      </c>
      <c r="D42" s="29">
        <f>1142172-3769.79</f>
        <v>1138402.21</v>
      </c>
      <c r="E42" s="11" t="s">
        <v>72</v>
      </c>
      <c r="F42" s="26">
        <v>0</v>
      </c>
      <c r="G42" s="26">
        <f>3838-3769.79</f>
        <v>68.210000000000036</v>
      </c>
      <c r="H42" s="27">
        <f>D42-F42-G42</f>
        <v>1138334</v>
      </c>
      <c r="I42" s="24" t="s">
        <v>119</v>
      </c>
    </row>
    <row r="43" spans="1:9" s="33" customFormat="1" x14ac:dyDescent="0.35">
      <c r="A43" s="35"/>
      <c r="B43" s="42"/>
      <c r="C43" s="43" t="s">
        <v>29</v>
      </c>
      <c r="D43" s="44">
        <f>D41+D42</f>
        <v>6161602.21</v>
      </c>
      <c r="E43" s="44"/>
      <c r="F43" s="44">
        <f t="shared" ref="F43:H43" si="5">F41+F42</f>
        <v>0</v>
      </c>
      <c r="G43" s="44">
        <f t="shared" si="5"/>
        <v>68.210000000000036</v>
      </c>
      <c r="H43" s="44">
        <f t="shared" si="5"/>
        <v>6161534</v>
      </c>
      <c r="I43" s="35"/>
    </row>
    <row r="44" spans="1:9" s="33" customFormat="1" x14ac:dyDescent="0.35">
      <c r="A44" s="14"/>
      <c r="B44" s="14"/>
      <c r="C44" s="14" t="s">
        <v>74</v>
      </c>
      <c r="D44" s="15">
        <f>D27+D39+D43</f>
        <v>58389851.479999997</v>
      </c>
      <c r="E44" s="15"/>
      <c r="F44" s="15">
        <f>F27+F39+F43</f>
        <v>14849276.710000001</v>
      </c>
      <c r="G44" s="15">
        <f>G27+G39+G43</f>
        <v>885808.98</v>
      </c>
      <c r="H44" s="15">
        <f>H27+H39+H43</f>
        <v>42654765.789999999</v>
      </c>
      <c r="I44" s="14"/>
    </row>
    <row r="46" spans="1:9" x14ac:dyDescent="0.35">
      <c r="F46" s="34"/>
      <c r="G46" s="34"/>
    </row>
    <row r="47" spans="1:9" x14ac:dyDescent="0.35">
      <c r="F47" s="34"/>
      <c r="G47" s="34"/>
      <c r="H47" s="54"/>
    </row>
    <row r="48" spans="1:9" x14ac:dyDescent="0.35">
      <c r="E48" s="34"/>
      <c r="F48" s="34"/>
      <c r="G48" s="34"/>
    </row>
    <row r="49" spans="8:8" x14ac:dyDescent="0.35">
      <c r="H49" s="54"/>
    </row>
    <row r="52" spans="8:8" x14ac:dyDescent="0.35">
      <c r="H52" s="54">
        <f>H47+H49</f>
        <v>0</v>
      </c>
    </row>
  </sheetData>
  <mergeCells count="17">
    <mergeCell ref="A40:I40"/>
    <mergeCell ref="B23:B24"/>
    <mergeCell ref="A23:A24"/>
    <mergeCell ref="B17:B18"/>
    <mergeCell ref="A17:A18"/>
    <mergeCell ref="A28:I28"/>
    <mergeCell ref="B19:B21"/>
    <mergeCell ref="A19:A21"/>
    <mergeCell ref="B8:B10"/>
    <mergeCell ref="A8:A10"/>
    <mergeCell ref="B11:B15"/>
    <mergeCell ref="A11:A15"/>
    <mergeCell ref="A2:I2"/>
    <mergeCell ref="A3:I3"/>
    <mergeCell ref="B6:B7"/>
    <mergeCell ref="A6:A7"/>
    <mergeCell ref="A4:I4"/>
  </mergeCells>
  <pageMargins left="0.39370078740157483" right="0.19685039370078741" top="0.19685039370078741" bottom="0.19685039370078741" header="0.19685039370078741" footer="0.19685039370078741"/>
  <pageSetup paperSize="9" scale="88" orientation="landscape" verticalDpi="0" r:id="rId1"/>
  <headerFooter>
    <oddHeader xml:space="preserve">&amp;C&amp;"TH SarabunPSK,ธรรมดา"หน้า &amp;P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zoomScaleNormal="100" zoomScaleSheetLayoutView="90" workbookViewId="0">
      <selection activeCell="I6" sqref="I6"/>
    </sheetView>
  </sheetViews>
  <sheetFormatPr defaultRowHeight="21" x14ac:dyDescent="0.35"/>
  <cols>
    <col min="1" max="1" width="4.75" style="30" customWidth="1"/>
    <col min="2" max="2" width="15.125" style="30" customWidth="1"/>
    <col min="3" max="3" width="23.25" style="30" customWidth="1"/>
    <col min="4" max="4" width="13.75" style="30" customWidth="1"/>
    <col min="5" max="5" width="11.875" style="30" customWidth="1"/>
    <col min="6" max="6" width="13.25" style="30" customWidth="1"/>
    <col min="7" max="7" width="11.125" style="30" customWidth="1"/>
    <col min="8" max="8" width="14.5" style="30" customWidth="1"/>
    <col min="9" max="9" width="31.25" style="30" customWidth="1"/>
    <col min="10" max="16384" width="9" style="30"/>
  </cols>
  <sheetData>
    <row r="2" spans="1:9" x14ac:dyDescent="0.35">
      <c r="A2" s="104" t="s">
        <v>56</v>
      </c>
      <c r="B2" s="104"/>
      <c r="C2" s="104"/>
      <c r="D2" s="104"/>
      <c r="E2" s="104"/>
      <c r="F2" s="104"/>
      <c r="G2" s="104"/>
      <c r="H2" s="104"/>
      <c r="I2" s="104"/>
    </row>
    <row r="3" spans="1:9" ht="26.25" customHeight="1" x14ac:dyDescent="0.35">
      <c r="A3" s="113" t="s">
        <v>102</v>
      </c>
      <c r="B3" s="113"/>
      <c r="C3" s="113"/>
      <c r="D3" s="113"/>
      <c r="E3" s="113"/>
      <c r="F3" s="113"/>
      <c r="G3" s="113"/>
      <c r="H3" s="113"/>
      <c r="I3" s="113"/>
    </row>
    <row r="4" spans="1:9" x14ac:dyDescent="0.35">
      <c r="A4" s="112" t="s">
        <v>172</v>
      </c>
      <c r="B4" s="112"/>
      <c r="C4" s="112"/>
      <c r="D4" s="112"/>
      <c r="E4" s="112"/>
      <c r="F4" s="112"/>
      <c r="G4" s="112"/>
      <c r="H4" s="112"/>
      <c r="I4" s="112"/>
    </row>
    <row r="5" spans="1:9" ht="52.5" customHeight="1" x14ac:dyDescent="0.35">
      <c r="A5" s="2" t="s">
        <v>0</v>
      </c>
      <c r="B5" s="2" t="s">
        <v>6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100</v>
      </c>
      <c r="H5" s="2" t="s">
        <v>5</v>
      </c>
      <c r="I5" s="3" t="s">
        <v>85</v>
      </c>
    </row>
    <row r="6" spans="1:9" ht="49.5" customHeight="1" x14ac:dyDescent="0.35">
      <c r="A6" s="58">
        <v>1</v>
      </c>
      <c r="B6" s="63" t="s">
        <v>42</v>
      </c>
      <c r="C6" s="24" t="s">
        <v>89</v>
      </c>
      <c r="D6" s="7">
        <v>2000000</v>
      </c>
      <c r="E6" s="48" t="s">
        <v>27</v>
      </c>
      <c r="F6" s="28">
        <v>9600</v>
      </c>
      <c r="G6" s="28"/>
      <c r="H6" s="25">
        <f>D6-F6</f>
        <v>1990400</v>
      </c>
      <c r="I6" s="24" t="s">
        <v>121</v>
      </c>
    </row>
    <row r="7" spans="1:9" ht="87.75" customHeight="1" x14ac:dyDescent="0.35">
      <c r="A7" s="4">
        <v>2</v>
      </c>
      <c r="B7" s="6" t="s">
        <v>57</v>
      </c>
      <c r="C7" s="24" t="s">
        <v>58</v>
      </c>
      <c r="D7" s="17">
        <v>5836380</v>
      </c>
      <c r="E7" s="48" t="s">
        <v>59</v>
      </c>
      <c r="F7" s="28">
        <v>0</v>
      </c>
      <c r="G7" s="28"/>
      <c r="H7" s="25">
        <f>D7-F7</f>
        <v>5836380</v>
      </c>
      <c r="I7" s="24" t="s">
        <v>173</v>
      </c>
    </row>
    <row r="8" spans="1:9" ht="63" x14ac:dyDescent="0.35">
      <c r="A8" s="4">
        <v>3</v>
      </c>
      <c r="B8" s="6" t="s">
        <v>60</v>
      </c>
      <c r="C8" s="24" t="s">
        <v>61</v>
      </c>
      <c r="D8" s="7">
        <v>1500000</v>
      </c>
      <c r="E8" s="48" t="s">
        <v>27</v>
      </c>
      <c r="F8" s="7">
        <v>1009940</v>
      </c>
      <c r="G8" s="7"/>
      <c r="H8" s="25">
        <f>D8-F8-G8</f>
        <v>490060</v>
      </c>
      <c r="I8" s="24" t="s">
        <v>174</v>
      </c>
    </row>
    <row r="9" spans="1:9" s="33" customFormat="1" ht="30" customHeight="1" x14ac:dyDescent="0.35">
      <c r="A9" s="14"/>
      <c r="B9" s="47"/>
      <c r="C9" s="43" t="s">
        <v>29</v>
      </c>
      <c r="D9" s="49">
        <f>D6+D7++D8</f>
        <v>9336380</v>
      </c>
      <c r="E9" s="49"/>
      <c r="F9" s="49">
        <f t="shared" ref="F9:H9" si="0">F6+F7++F8</f>
        <v>1019540</v>
      </c>
      <c r="G9" s="49">
        <f t="shared" si="0"/>
        <v>0</v>
      </c>
      <c r="H9" s="49">
        <f t="shared" si="0"/>
        <v>8316840</v>
      </c>
      <c r="I9" s="35"/>
    </row>
    <row r="10" spans="1:9" ht="31.5" customHeight="1" x14ac:dyDescent="0.35">
      <c r="A10" s="109" t="s">
        <v>12</v>
      </c>
      <c r="B10" s="109"/>
      <c r="C10" s="109"/>
      <c r="D10" s="109"/>
      <c r="E10" s="109"/>
      <c r="F10" s="109"/>
      <c r="G10" s="109"/>
      <c r="H10" s="109"/>
      <c r="I10" s="109"/>
    </row>
    <row r="11" spans="1:9" ht="107.25" customHeight="1" x14ac:dyDescent="0.35">
      <c r="A11" s="4">
        <v>1</v>
      </c>
      <c r="B11" s="6" t="s">
        <v>57</v>
      </c>
      <c r="C11" s="24" t="s">
        <v>62</v>
      </c>
      <c r="D11" s="7">
        <v>2083000</v>
      </c>
      <c r="E11" s="73" t="s">
        <v>113</v>
      </c>
      <c r="F11" s="28">
        <v>0</v>
      </c>
      <c r="G11" s="28">
        <v>443000</v>
      </c>
      <c r="H11" s="25">
        <f>D11-G11</f>
        <v>1640000</v>
      </c>
      <c r="I11" s="24" t="s">
        <v>125</v>
      </c>
    </row>
    <row r="12" spans="1:9" s="33" customFormat="1" ht="33.75" customHeight="1" x14ac:dyDescent="0.35">
      <c r="A12" s="14"/>
      <c r="B12" s="47"/>
      <c r="C12" s="43" t="s">
        <v>29</v>
      </c>
      <c r="D12" s="46">
        <f>D11</f>
        <v>2083000</v>
      </c>
      <c r="E12" s="45"/>
      <c r="F12" s="28">
        <v>0</v>
      </c>
      <c r="G12" s="28">
        <v>0</v>
      </c>
      <c r="H12" s="46">
        <f t="shared" ref="H12" si="1">H11</f>
        <v>1640000</v>
      </c>
      <c r="I12" s="35"/>
    </row>
    <row r="13" spans="1:9" x14ac:dyDescent="0.35">
      <c r="A13" s="109" t="s">
        <v>63</v>
      </c>
      <c r="B13" s="109"/>
      <c r="C13" s="109"/>
      <c r="D13" s="109"/>
      <c r="E13" s="109"/>
      <c r="F13" s="109"/>
      <c r="G13" s="109"/>
      <c r="H13" s="109"/>
      <c r="I13" s="109"/>
    </row>
    <row r="14" spans="1:9" ht="90" customHeight="1" x14ac:dyDescent="0.35">
      <c r="A14" s="98">
        <v>1</v>
      </c>
      <c r="B14" s="96" t="s">
        <v>43</v>
      </c>
      <c r="C14" s="24" t="s">
        <v>64</v>
      </c>
      <c r="D14" s="7">
        <v>4000000</v>
      </c>
      <c r="E14" s="48" t="s">
        <v>111</v>
      </c>
      <c r="F14" s="28">
        <v>0</v>
      </c>
      <c r="G14" s="28">
        <v>10000</v>
      </c>
      <c r="H14" s="25">
        <f>D14-G14</f>
        <v>3990000</v>
      </c>
      <c r="I14" s="24"/>
    </row>
    <row r="15" spans="1:9" ht="67.5" customHeight="1" x14ac:dyDescent="0.35">
      <c r="A15" s="99"/>
      <c r="B15" s="97"/>
      <c r="C15" s="24" t="s">
        <v>65</v>
      </c>
      <c r="D15" s="7">
        <v>5800000</v>
      </c>
      <c r="E15" s="48" t="s">
        <v>111</v>
      </c>
      <c r="F15" s="28">
        <v>0</v>
      </c>
      <c r="G15" s="28">
        <v>5000</v>
      </c>
      <c r="H15" s="25">
        <f>D15-G15</f>
        <v>5795000</v>
      </c>
      <c r="I15" s="24"/>
    </row>
    <row r="16" spans="1:9" s="33" customFormat="1" x14ac:dyDescent="0.35">
      <c r="A16" s="14"/>
      <c r="B16" s="47"/>
      <c r="C16" s="43" t="s">
        <v>29</v>
      </c>
      <c r="D16" s="46">
        <f>D14+D15</f>
        <v>9800000</v>
      </c>
      <c r="E16" s="46"/>
      <c r="F16" s="46">
        <f t="shared" ref="F16:H16" si="2">F14+F15</f>
        <v>0</v>
      </c>
      <c r="G16" s="46">
        <f t="shared" si="2"/>
        <v>15000</v>
      </c>
      <c r="H16" s="46">
        <f t="shared" si="2"/>
        <v>9785000</v>
      </c>
      <c r="I16" s="35"/>
    </row>
    <row r="17" spans="1:9" s="33" customFormat="1" x14ac:dyDescent="0.35">
      <c r="A17" s="14"/>
      <c r="B17" s="14"/>
      <c r="C17" s="14" t="s">
        <v>74</v>
      </c>
      <c r="D17" s="15">
        <f>D9+D12+D16</f>
        <v>21219380</v>
      </c>
      <c r="E17" s="15"/>
      <c r="F17" s="15">
        <f>F9+F12+F16</f>
        <v>1019540</v>
      </c>
      <c r="G17" s="15">
        <f>G9+G12+G16</f>
        <v>15000</v>
      </c>
      <c r="H17" s="15">
        <f>H9+H12+H16</f>
        <v>19741840</v>
      </c>
      <c r="I17" s="14"/>
    </row>
    <row r="19" spans="1:9" x14ac:dyDescent="0.35">
      <c r="D19" s="34"/>
    </row>
    <row r="20" spans="1:9" x14ac:dyDescent="0.35">
      <c r="F20" s="34"/>
      <c r="G20" s="34"/>
    </row>
    <row r="21" spans="1:9" x14ac:dyDescent="0.35">
      <c r="F21" s="34"/>
      <c r="G21" s="34"/>
    </row>
  </sheetData>
  <mergeCells count="7">
    <mergeCell ref="B14:B15"/>
    <mergeCell ref="A14:A15"/>
    <mergeCell ref="A2:I2"/>
    <mergeCell ref="A10:I10"/>
    <mergeCell ref="A13:I13"/>
    <mergeCell ref="A4:I4"/>
    <mergeCell ref="A3:I3"/>
  </mergeCells>
  <pageMargins left="0.43307086614173229" right="0.19685039370078741" top="0.55118110236220474" bottom="0.19685039370078741" header="0.19685039370078741" footer="0.19685039370078741"/>
  <pageSetup paperSize="9" scale="95" orientation="landscape" verticalDpi="0" r:id="rId1"/>
  <headerFooter>
    <oddHeader>&amp;C&amp;"TH SarabunPSK,ธรรมดา"หน้า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showWhiteSpace="0" topLeftCell="C5" zoomScale="90" zoomScaleNormal="90" zoomScaleSheetLayoutView="80" workbookViewId="0">
      <selection activeCell="I7" sqref="I7"/>
    </sheetView>
  </sheetViews>
  <sheetFormatPr defaultRowHeight="21" x14ac:dyDescent="0.35"/>
  <cols>
    <col min="1" max="1" width="4.75" style="30" customWidth="1"/>
    <col min="2" max="2" width="13" style="30" customWidth="1"/>
    <col min="3" max="3" width="23.25" style="30" customWidth="1"/>
    <col min="4" max="4" width="13.75" style="30" customWidth="1"/>
    <col min="5" max="5" width="11.875" style="30" customWidth="1"/>
    <col min="6" max="7" width="14.875" style="30" customWidth="1"/>
    <col min="8" max="8" width="14.625" style="30" customWidth="1"/>
    <col min="9" max="9" width="28.625" style="30" customWidth="1"/>
    <col min="10" max="10" width="9" style="30"/>
    <col min="11" max="11" width="12.25" style="30" bestFit="1" customWidth="1"/>
    <col min="12" max="16384" width="9" style="30"/>
  </cols>
  <sheetData>
    <row r="2" spans="1:11" x14ac:dyDescent="0.35">
      <c r="A2" s="104" t="s">
        <v>71</v>
      </c>
      <c r="B2" s="104"/>
      <c r="C2" s="104"/>
      <c r="D2" s="104"/>
      <c r="E2" s="104"/>
      <c r="F2" s="104"/>
      <c r="G2" s="104"/>
      <c r="H2" s="104"/>
      <c r="I2" s="104"/>
    </row>
    <row r="3" spans="1:11" ht="21" customHeight="1" x14ac:dyDescent="0.35">
      <c r="A3" s="105" t="s">
        <v>102</v>
      </c>
      <c r="B3" s="105"/>
      <c r="C3" s="105"/>
      <c r="D3" s="105"/>
      <c r="E3" s="105"/>
      <c r="F3" s="105"/>
      <c r="G3" s="105"/>
      <c r="H3" s="105"/>
      <c r="I3" s="105"/>
    </row>
    <row r="4" spans="1:11" x14ac:dyDescent="0.35">
      <c r="A4" s="116" t="s">
        <v>171</v>
      </c>
      <c r="B4" s="117"/>
      <c r="C4" s="117"/>
      <c r="D4" s="117"/>
      <c r="E4" s="117"/>
      <c r="F4" s="117"/>
      <c r="G4" s="117"/>
      <c r="H4" s="117"/>
      <c r="I4" s="117"/>
    </row>
    <row r="5" spans="1:11" ht="56.25" customHeight="1" x14ac:dyDescent="0.35">
      <c r="A5" s="2" t="s">
        <v>0</v>
      </c>
      <c r="B5" s="2" t="s">
        <v>6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100</v>
      </c>
      <c r="H5" s="2" t="s">
        <v>5</v>
      </c>
      <c r="I5" s="3" t="s">
        <v>85</v>
      </c>
    </row>
    <row r="6" spans="1:11" ht="67.5" customHeight="1" x14ac:dyDescent="0.35">
      <c r="A6" s="4">
        <v>1</v>
      </c>
      <c r="B6" s="6" t="s">
        <v>43</v>
      </c>
      <c r="C6" s="24" t="s">
        <v>66</v>
      </c>
      <c r="D6" s="7">
        <v>47300000</v>
      </c>
      <c r="E6" s="22" t="s">
        <v>110</v>
      </c>
      <c r="F6" s="28">
        <v>7581831.9299999997</v>
      </c>
      <c r="G6" s="28"/>
      <c r="H6" s="25">
        <f>D6-F6</f>
        <v>39718168.07</v>
      </c>
      <c r="I6" s="23" t="s">
        <v>128</v>
      </c>
    </row>
    <row r="7" spans="1:11" ht="291.75" customHeight="1" x14ac:dyDescent="0.35">
      <c r="A7" s="4">
        <v>2</v>
      </c>
      <c r="B7" s="6" t="s">
        <v>67</v>
      </c>
      <c r="C7" s="24" t="s">
        <v>90</v>
      </c>
      <c r="D7" s="53">
        <v>5747948</v>
      </c>
      <c r="E7" s="22" t="s">
        <v>68</v>
      </c>
      <c r="F7" s="28">
        <v>4210447.8</v>
      </c>
      <c r="G7" s="28">
        <v>0.2</v>
      </c>
      <c r="H7" s="36">
        <f>D7-F7-G7</f>
        <v>1537500.0000000002</v>
      </c>
      <c r="I7" s="24" t="s">
        <v>175</v>
      </c>
      <c r="K7" s="54"/>
    </row>
    <row r="8" spans="1:11" ht="54.75" customHeight="1" x14ac:dyDescent="0.35">
      <c r="A8" s="4"/>
      <c r="B8" s="6"/>
      <c r="C8" s="24" t="s">
        <v>91</v>
      </c>
      <c r="D8" s="7">
        <v>1651700</v>
      </c>
      <c r="E8" s="22" t="s">
        <v>69</v>
      </c>
      <c r="F8" s="28">
        <v>0</v>
      </c>
      <c r="G8" s="28"/>
      <c r="H8" s="25">
        <f>D8-F8</f>
        <v>1651700</v>
      </c>
      <c r="I8" s="24" t="s">
        <v>126</v>
      </c>
    </row>
    <row r="9" spans="1:11" s="33" customFormat="1" ht="37.5" customHeight="1" x14ac:dyDescent="0.35">
      <c r="A9" s="14"/>
      <c r="B9" s="47"/>
      <c r="C9" s="43" t="s">
        <v>29</v>
      </c>
      <c r="D9" s="46">
        <f>D6+D8+D7</f>
        <v>54699648</v>
      </c>
      <c r="E9" s="46"/>
      <c r="F9" s="46">
        <f t="shared" ref="F9:G9" si="0">F6+F8+F7</f>
        <v>11792279.73</v>
      </c>
      <c r="G9" s="46">
        <f t="shared" si="0"/>
        <v>0.2</v>
      </c>
      <c r="H9" s="46">
        <f t="shared" ref="H9" si="1">H6+H8+H7</f>
        <v>42907368.07</v>
      </c>
      <c r="I9" s="35"/>
    </row>
    <row r="10" spans="1:11" x14ac:dyDescent="0.35">
      <c r="A10" s="109" t="s">
        <v>12</v>
      </c>
      <c r="B10" s="109"/>
      <c r="C10" s="109"/>
      <c r="D10" s="109"/>
      <c r="E10" s="109"/>
      <c r="F10" s="109"/>
      <c r="G10" s="109"/>
      <c r="H10" s="109"/>
      <c r="I10" s="109"/>
    </row>
    <row r="11" spans="1:11" ht="42" x14ac:dyDescent="0.35">
      <c r="A11" s="106">
        <v>1</v>
      </c>
      <c r="B11" s="96" t="s">
        <v>67</v>
      </c>
      <c r="C11" s="24" t="s">
        <v>108</v>
      </c>
      <c r="D11" s="37">
        <v>2860000</v>
      </c>
      <c r="E11" s="38" t="s">
        <v>104</v>
      </c>
      <c r="F11" s="28">
        <v>0</v>
      </c>
      <c r="G11" s="28">
        <v>338000</v>
      </c>
      <c r="H11" s="25">
        <f>D11-F11-G11</f>
        <v>2522000</v>
      </c>
      <c r="I11" s="23"/>
    </row>
    <row r="12" spans="1:11" ht="63" x14ac:dyDescent="0.35">
      <c r="A12" s="115"/>
      <c r="B12" s="114"/>
      <c r="C12" s="24" t="s">
        <v>70</v>
      </c>
      <c r="D12" s="7">
        <v>2000000</v>
      </c>
      <c r="E12" s="38" t="s">
        <v>112</v>
      </c>
      <c r="F12" s="28">
        <v>0</v>
      </c>
      <c r="G12" s="28">
        <v>20000</v>
      </c>
      <c r="H12" s="25">
        <f>D12-G12</f>
        <v>1980000</v>
      </c>
      <c r="I12" s="23"/>
    </row>
    <row r="13" spans="1:11" ht="42" x14ac:dyDescent="0.35">
      <c r="A13" s="115"/>
      <c r="B13" s="114"/>
      <c r="C13" s="39" t="s">
        <v>105</v>
      </c>
      <c r="D13" s="37">
        <v>713400</v>
      </c>
      <c r="E13" s="38" t="s">
        <v>127</v>
      </c>
      <c r="F13" s="28">
        <v>0</v>
      </c>
      <c r="G13" s="28">
        <v>20500</v>
      </c>
      <c r="H13" s="25">
        <f t="shared" ref="H13:H15" si="2">D13-F13-G13</f>
        <v>692900</v>
      </c>
      <c r="I13" s="55"/>
    </row>
    <row r="14" spans="1:11" ht="42" x14ac:dyDescent="0.35">
      <c r="A14" s="115"/>
      <c r="B14" s="114"/>
      <c r="C14" s="39" t="s">
        <v>106</v>
      </c>
      <c r="D14" s="40">
        <v>216000</v>
      </c>
      <c r="E14" s="38" t="s">
        <v>127</v>
      </c>
      <c r="F14" s="28">
        <v>0</v>
      </c>
      <c r="G14" s="28">
        <v>7200</v>
      </c>
      <c r="H14" s="25">
        <f t="shared" si="2"/>
        <v>208800</v>
      </c>
      <c r="I14" s="55"/>
    </row>
    <row r="15" spans="1:11" ht="42" x14ac:dyDescent="0.35">
      <c r="A15" s="107"/>
      <c r="B15" s="97"/>
      <c r="C15" s="39" t="s">
        <v>107</v>
      </c>
      <c r="D15" s="37">
        <v>777000</v>
      </c>
      <c r="E15" s="38" t="s">
        <v>127</v>
      </c>
      <c r="F15" s="28">
        <v>0</v>
      </c>
      <c r="G15" s="28">
        <v>26640</v>
      </c>
      <c r="H15" s="25">
        <f t="shared" si="2"/>
        <v>750360</v>
      </c>
      <c r="I15" s="55"/>
    </row>
    <row r="16" spans="1:11" s="33" customFormat="1" x14ac:dyDescent="0.35">
      <c r="A16" s="50"/>
      <c r="B16" s="51"/>
      <c r="C16" s="52" t="s">
        <v>29</v>
      </c>
      <c r="D16" s="49">
        <f>SUM(D11:D15)</f>
        <v>6566400</v>
      </c>
      <c r="E16" s="49"/>
      <c r="F16" s="49">
        <f>SUM(F11:F15)</f>
        <v>0</v>
      </c>
      <c r="G16" s="49">
        <f>SUM(G11:G15)</f>
        <v>412340</v>
      </c>
      <c r="H16" s="49">
        <f>SUM(H11:H15)</f>
        <v>6154060</v>
      </c>
      <c r="I16" s="35"/>
    </row>
    <row r="17" spans="1:9" s="33" customFormat="1" x14ac:dyDescent="0.35">
      <c r="A17" s="14"/>
      <c r="B17" s="14"/>
      <c r="C17" s="14" t="s">
        <v>74</v>
      </c>
      <c r="D17" s="41">
        <f>D9+D16</f>
        <v>61266048</v>
      </c>
      <c r="E17" s="41"/>
      <c r="F17" s="41"/>
      <c r="G17" s="41">
        <f>G9+G16</f>
        <v>412340.2</v>
      </c>
      <c r="H17" s="41">
        <f>H9+H16</f>
        <v>49061428.07</v>
      </c>
      <c r="I17" s="14"/>
    </row>
    <row r="20" spans="1:9" x14ac:dyDescent="0.35">
      <c r="G20" s="34"/>
    </row>
    <row r="21" spans="1:9" x14ac:dyDescent="0.35">
      <c r="F21" s="34"/>
      <c r="G21" s="34"/>
    </row>
  </sheetData>
  <mergeCells count="6">
    <mergeCell ref="A2:I2"/>
    <mergeCell ref="A10:I10"/>
    <mergeCell ref="B11:B15"/>
    <mergeCell ref="A11:A15"/>
    <mergeCell ref="A3:I3"/>
    <mergeCell ref="A4:I4"/>
  </mergeCells>
  <pageMargins left="0.62992125984251968" right="0.19685039370078741" top="0.39370078740157483" bottom="0.19685039370078741" header="0.19685039370078741" footer="0.19685039370078741"/>
  <pageSetup paperSize="9" scale="90" orientation="landscape" verticalDpi="0" r:id="rId1"/>
  <headerFooter>
    <oddHeader>&amp;C&amp;"TH SarabunPSK,ธรรมดา"หน้า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บัญชี1</vt:lpstr>
      <vt:lpstr>บัญชี 1</vt:lpstr>
      <vt:lpstr>บัญชี 2</vt:lpstr>
      <vt:lpstr>บัญชี 3</vt:lpstr>
      <vt:lpstr>'บัญชี 1'!Print_Area</vt:lpstr>
      <vt:lpstr>'บัญชี 1'!Print_Titles</vt:lpstr>
      <vt:lpstr>'บัญชี 2'!Print_Titles</vt:lpstr>
      <vt:lpstr>'บัญชี 3'!Print_Titles</vt:lpstr>
      <vt:lpstr>บัญชี1!Print_Titles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jass</cp:lastModifiedBy>
  <cp:lastPrinted>2018-08-24T07:26:51Z</cp:lastPrinted>
  <dcterms:created xsi:type="dcterms:W3CDTF">2018-06-01T04:32:51Z</dcterms:created>
  <dcterms:modified xsi:type="dcterms:W3CDTF">2018-08-29T07:25:18Z</dcterms:modified>
</cp:coreProperties>
</file>