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รวม" sheetId="4" r:id="rId1"/>
  </sheets>
  <definedNames>
    <definedName name="_xlnm.Print_Area" localSheetId="0">รวม!$A$1:$HP$18</definedName>
  </definedNames>
  <calcPr calcId="152511"/>
</workbook>
</file>

<file path=xl/calcChain.xml><?xml version="1.0" encoding="utf-8"?>
<calcChain xmlns="http://schemas.openxmlformats.org/spreadsheetml/2006/main">
  <c r="HP9" i="4" l="1"/>
  <c r="HP10" i="4"/>
  <c r="HP11" i="4"/>
  <c r="HP12" i="4"/>
  <c r="HP13" i="4"/>
  <c r="HP14" i="4"/>
  <c r="HP15" i="4"/>
  <c r="HN9" i="4"/>
  <c r="HO9" i="4"/>
  <c r="HN10" i="4"/>
  <c r="HO10" i="4"/>
  <c r="HN11" i="4"/>
  <c r="HO11" i="4"/>
  <c r="HN12" i="4"/>
  <c r="HO12" i="4"/>
  <c r="HN13" i="4"/>
  <c r="HO13" i="4"/>
  <c r="HN14" i="4"/>
  <c r="HO14" i="4"/>
  <c r="HN15" i="4"/>
  <c r="HO15" i="4"/>
  <c r="HO8" i="4"/>
  <c r="HN8" i="4"/>
  <c r="HG11" i="4"/>
  <c r="HF16" i="4"/>
  <c r="HE16" i="4"/>
  <c r="HG15" i="4"/>
  <c r="HG14" i="4"/>
  <c r="HG13" i="4"/>
  <c r="HG12" i="4"/>
  <c r="HG10" i="4"/>
  <c r="HG9" i="4"/>
  <c r="HG8" i="4"/>
  <c r="HG16" i="4" s="1"/>
  <c r="GT8" i="4"/>
  <c r="GY15" i="4" l="1"/>
  <c r="HK16" i="4" l="1"/>
  <c r="HL16" i="4"/>
  <c r="HM9" i="4"/>
  <c r="HM10" i="4"/>
  <c r="HM11" i="4"/>
  <c r="HM12" i="4"/>
  <c r="HM13" i="4"/>
  <c r="HM14" i="4"/>
  <c r="HM15" i="4"/>
  <c r="HM8" i="4"/>
  <c r="HM16" i="4" s="1"/>
  <c r="HP8" i="4" l="1"/>
  <c r="GZ15" i="4"/>
  <c r="GZ14" i="4"/>
  <c r="GY14" i="4"/>
  <c r="GZ13" i="4"/>
  <c r="GY13" i="4"/>
  <c r="GZ12" i="4"/>
  <c r="GY12" i="4"/>
  <c r="GZ11" i="4"/>
  <c r="GY11" i="4"/>
  <c r="GZ10" i="4"/>
  <c r="GY10" i="4"/>
  <c r="GZ9" i="4"/>
  <c r="GY9" i="4"/>
  <c r="GZ8" i="4"/>
  <c r="GY8" i="4"/>
  <c r="HI16" i="4" l="1"/>
  <c r="HH16" i="4"/>
  <c r="HJ15" i="4"/>
  <c r="HJ14" i="4"/>
  <c r="HJ13" i="4"/>
  <c r="HJ12" i="4"/>
  <c r="HJ11" i="4"/>
  <c r="HJ10" i="4"/>
  <c r="HJ9" i="4"/>
  <c r="HJ8" i="4"/>
  <c r="HJ16" i="4" l="1"/>
  <c r="GT15" i="4"/>
  <c r="GS15" i="4"/>
  <c r="GT14" i="4"/>
  <c r="GS14" i="4"/>
  <c r="GT13" i="4"/>
  <c r="GS13" i="4"/>
  <c r="GT12" i="4"/>
  <c r="GS12" i="4"/>
  <c r="GT11" i="4"/>
  <c r="GS11" i="4"/>
  <c r="GT10" i="4"/>
  <c r="GS10" i="4"/>
  <c r="GT9" i="4"/>
  <c r="GS9" i="4"/>
  <c r="GS8" i="4"/>
  <c r="GZ16" i="4" l="1"/>
  <c r="GY16" i="4"/>
  <c r="HA15" i="4"/>
  <c r="HA14" i="4"/>
  <c r="HA13" i="4"/>
  <c r="HA12" i="4"/>
  <c r="HA11" i="4"/>
  <c r="HA10" i="4"/>
  <c r="HA9" i="4"/>
  <c r="HA8" i="4"/>
  <c r="HA16" i="4" l="1"/>
  <c r="GN15" i="4"/>
  <c r="GM15" i="4"/>
  <c r="GN14" i="4"/>
  <c r="GM14" i="4"/>
  <c r="GN13" i="4"/>
  <c r="GM13" i="4"/>
  <c r="GN12" i="4"/>
  <c r="GM12" i="4"/>
  <c r="GN11" i="4"/>
  <c r="GM11" i="4"/>
  <c r="GN10" i="4"/>
  <c r="GM10" i="4"/>
  <c r="GN9" i="4"/>
  <c r="GM9" i="4"/>
  <c r="GN8" i="4"/>
  <c r="GM8" i="4"/>
  <c r="GT16" i="4" l="1"/>
  <c r="GS16" i="4"/>
  <c r="GU15" i="4"/>
  <c r="GU14" i="4"/>
  <c r="GU13" i="4"/>
  <c r="GU12" i="4"/>
  <c r="GU11" i="4"/>
  <c r="GU10" i="4"/>
  <c r="GU9" i="4"/>
  <c r="GU8" i="4"/>
  <c r="GU16" i="4" l="1"/>
  <c r="GH15" i="4"/>
  <c r="GG15" i="4"/>
  <c r="GH14" i="4"/>
  <c r="GG14" i="4"/>
  <c r="GH13" i="4"/>
  <c r="GG13" i="4"/>
  <c r="GH12" i="4"/>
  <c r="GG12" i="4"/>
  <c r="GH11" i="4"/>
  <c r="GG11" i="4"/>
  <c r="GH10" i="4"/>
  <c r="GG10" i="4"/>
  <c r="GH9" i="4"/>
  <c r="GG9" i="4"/>
  <c r="GH8" i="4"/>
  <c r="GG8" i="4"/>
  <c r="GN16" i="4" l="1"/>
  <c r="GM16" i="4"/>
  <c r="GO15" i="4"/>
  <c r="GO14" i="4"/>
  <c r="GO13" i="4"/>
  <c r="GO12" i="4"/>
  <c r="GO11" i="4"/>
  <c r="GO10" i="4"/>
  <c r="GO9" i="4"/>
  <c r="GO8" i="4"/>
  <c r="GO16" i="4" l="1"/>
  <c r="GB15" i="4"/>
  <c r="GA15" i="4"/>
  <c r="GB14" i="4"/>
  <c r="GA14" i="4"/>
  <c r="GB13" i="4"/>
  <c r="GA13" i="4"/>
  <c r="GB12" i="4"/>
  <c r="GA12" i="4"/>
  <c r="GB11" i="4"/>
  <c r="GA11" i="4"/>
  <c r="GB10" i="4"/>
  <c r="GA10" i="4"/>
  <c r="GB9" i="4"/>
  <c r="GA9" i="4"/>
  <c r="GB8" i="4"/>
  <c r="GA8" i="4"/>
  <c r="GH16" i="4" l="1"/>
  <c r="GG16" i="4"/>
  <c r="GI15" i="4"/>
  <c r="GI14" i="4"/>
  <c r="GI13" i="4"/>
  <c r="GI12" i="4"/>
  <c r="GI11" i="4"/>
  <c r="GI10" i="4"/>
  <c r="GI9" i="4"/>
  <c r="GI8" i="4"/>
  <c r="GI16" i="4" l="1"/>
  <c r="FV15" i="4"/>
  <c r="FU15" i="4"/>
  <c r="FV14" i="4"/>
  <c r="FU14" i="4"/>
  <c r="FV13" i="4"/>
  <c r="FU13" i="4"/>
  <c r="FV12" i="4"/>
  <c r="FU12" i="4"/>
  <c r="FV11" i="4"/>
  <c r="FU11" i="4"/>
  <c r="FV10" i="4"/>
  <c r="FU10" i="4"/>
  <c r="FV9" i="4"/>
  <c r="FU9" i="4"/>
  <c r="FV8" i="4"/>
  <c r="FU8" i="4"/>
  <c r="GB16" i="4" l="1"/>
  <c r="GA16" i="4"/>
  <c r="GC15" i="4"/>
  <c r="GC14" i="4"/>
  <c r="GC13" i="4"/>
  <c r="GC12" i="4"/>
  <c r="GC11" i="4"/>
  <c r="GC10" i="4"/>
  <c r="GC9" i="4"/>
  <c r="GC8" i="4"/>
  <c r="GC16" i="4" l="1"/>
  <c r="FP15" i="4"/>
  <c r="FO15" i="4"/>
  <c r="FP14" i="4"/>
  <c r="FO14" i="4"/>
  <c r="FP13" i="4"/>
  <c r="FO13" i="4"/>
  <c r="FP12" i="4"/>
  <c r="FO12" i="4"/>
  <c r="FP11" i="4"/>
  <c r="FO11" i="4"/>
  <c r="FP10" i="4"/>
  <c r="FO10" i="4"/>
  <c r="FP9" i="4"/>
  <c r="FO9" i="4"/>
  <c r="FP8" i="4"/>
  <c r="FO8" i="4"/>
  <c r="FV16" i="4" l="1"/>
  <c r="FU16" i="4"/>
  <c r="FW15" i="4"/>
  <c r="FW14" i="4"/>
  <c r="FW13" i="4"/>
  <c r="FW12" i="4"/>
  <c r="FW11" i="4"/>
  <c r="FW10" i="4"/>
  <c r="FW9" i="4"/>
  <c r="FW8" i="4"/>
  <c r="FW16" i="4" l="1"/>
  <c r="FJ15" i="4"/>
  <c r="FI15" i="4"/>
  <c r="FJ14" i="4"/>
  <c r="FI14" i="4"/>
  <c r="FJ13" i="4"/>
  <c r="FI13" i="4"/>
  <c r="FJ12" i="4"/>
  <c r="FI12" i="4"/>
  <c r="FJ11" i="4"/>
  <c r="FI11" i="4"/>
  <c r="FJ10" i="4"/>
  <c r="FI10" i="4"/>
  <c r="FJ9" i="4"/>
  <c r="FI9" i="4"/>
  <c r="FJ8" i="4"/>
  <c r="FI8" i="4"/>
  <c r="FP16" i="4" l="1"/>
  <c r="FO16" i="4"/>
  <c r="FQ15" i="4"/>
  <c r="FQ14" i="4"/>
  <c r="FQ13" i="4"/>
  <c r="FQ12" i="4"/>
  <c r="FQ11" i="4"/>
  <c r="FQ10" i="4"/>
  <c r="FQ9" i="4"/>
  <c r="FQ8" i="4"/>
  <c r="FQ16" i="4" l="1"/>
  <c r="FD15" i="4"/>
  <c r="FC15" i="4"/>
  <c r="FD14" i="4"/>
  <c r="FC14" i="4"/>
  <c r="FD13" i="4"/>
  <c r="FC13" i="4"/>
  <c r="FD12" i="4"/>
  <c r="FC12" i="4"/>
  <c r="FD11" i="4"/>
  <c r="FC11" i="4"/>
  <c r="FD10" i="4"/>
  <c r="FC10" i="4"/>
  <c r="FD9" i="4"/>
  <c r="FC9" i="4"/>
  <c r="FD8" i="4"/>
  <c r="FC8" i="4"/>
  <c r="FJ16" i="4" l="1"/>
  <c r="FI16" i="4"/>
  <c r="FK12" i="4"/>
  <c r="FK13" i="4"/>
  <c r="FK14" i="4"/>
  <c r="FK15" i="4"/>
  <c r="FK11" i="4"/>
  <c r="FK10" i="4"/>
  <c r="FK9" i="4"/>
  <c r="FK8" i="4"/>
  <c r="FK16" i="4" l="1"/>
  <c r="EX15" i="4"/>
  <c r="EW15" i="4"/>
  <c r="EX14" i="4"/>
  <c r="EW14" i="4"/>
  <c r="EX13" i="4"/>
  <c r="EW13" i="4"/>
  <c r="EX12" i="4"/>
  <c r="EW12" i="4"/>
  <c r="EX11" i="4"/>
  <c r="EW11" i="4"/>
  <c r="EX10" i="4"/>
  <c r="EW10" i="4"/>
  <c r="EX9" i="4"/>
  <c r="EW9" i="4"/>
  <c r="EX8" i="4"/>
  <c r="EW8" i="4"/>
  <c r="FD16" i="4" l="1"/>
  <c r="FC16" i="4"/>
  <c r="FE15" i="4"/>
  <c r="FE14" i="4"/>
  <c r="FE13" i="4"/>
  <c r="FE12" i="4"/>
  <c r="FE11" i="4"/>
  <c r="FE10" i="4"/>
  <c r="FE9" i="4"/>
  <c r="FE8" i="4"/>
  <c r="FE16" i="4" l="1"/>
  <c r="ER15" i="4"/>
  <c r="EQ15" i="4"/>
  <c r="ER14" i="4"/>
  <c r="EQ14" i="4"/>
  <c r="ER13" i="4"/>
  <c r="EQ13" i="4"/>
  <c r="ER12" i="4"/>
  <c r="EQ12" i="4"/>
  <c r="ER11" i="4"/>
  <c r="EQ11" i="4"/>
  <c r="ER10" i="4"/>
  <c r="EQ10" i="4"/>
  <c r="ER9" i="4"/>
  <c r="EQ9" i="4"/>
  <c r="ER8" i="4"/>
  <c r="EQ8" i="4"/>
  <c r="ES13" i="4" l="1"/>
  <c r="ES15" i="4" l="1"/>
  <c r="F48" i="4"/>
  <c r="E47" i="4"/>
  <c r="E49" i="4" s="1"/>
  <c r="D47" i="4"/>
  <c r="D49" i="4" s="1"/>
  <c r="F47" i="4" l="1"/>
  <c r="EX16" i="4"/>
  <c r="EW16" i="4"/>
  <c r="EY15" i="4"/>
  <c r="EY14" i="4"/>
  <c r="EY13" i="4"/>
  <c r="EY12" i="4"/>
  <c r="EY11" i="4"/>
  <c r="EY10" i="4"/>
  <c r="EY9" i="4"/>
  <c r="EY8" i="4"/>
  <c r="EY16" i="4" l="1"/>
  <c r="EL15" i="4"/>
  <c r="EK15" i="4"/>
  <c r="EL14" i="4"/>
  <c r="EK14" i="4"/>
  <c r="EL13" i="4"/>
  <c r="EK13" i="4"/>
  <c r="EL12" i="4"/>
  <c r="EK12" i="4"/>
  <c r="EL11" i="4"/>
  <c r="EK11" i="4"/>
  <c r="EL10" i="4"/>
  <c r="EK10" i="4"/>
  <c r="EL9" i="4"/>
  <c r="EK9" i="4"/>
  <c r="EL8" i="4"/>
  <c r="EK8" i="4"/>
  <c r="ER16" i="4" l="1"/>
  <c r="EQ16" i="4"/>
  <c r="ES14" i="4"/>
  <c r="ES12" i="4"/>
  <c r="ES11" i="4"/>
  <c r="ES10" i="4"/>
  <c r="ES9" i="4"/>
  <c r="ES8" i="4"/>
  <c r="ES16" i="4" l="1"/>
  <c r="EF15" i="4"/>
  <c r="EE15" i="4"/>
  <c r="EF14" i="4"/>
  <c r="EE14" i="4"/>
  <c r="EF13" i="4"/>
  <c r="EE13" i="4"/>
  <c r="EF12" i="4"/>
  <c r="EE12" i="4"/>
  <c r="EF11" i="4"/>
  <c r="EE11" i="4"/>
  <c r="EF10" i="4"/>
  <c r="EE10" i="4"/>
  <c r="EF9" i="4"/>
  <c r="EE9" i="4"/>
  <c r="EF8" i="4"/>
  <c r="EE8" i="4"/>
  <c r="EL16" i="4" l="1"/>
  <c r="EK16" i="4"/>
  <c r="EM15" i="4"/>
  <c r="EM14" i="4"/>
  <c r="EM13" i="4"/>
  <c r="EM12" i="4"/>
  <c r="EM11" i="4"/>
  <c r="EM10" i="4"/>
  <c r="EM9" i="4"/>
  <c r="EM8" i="4"/>
  <c r="EM16" i="4" l="1"/>
  <c r="DZ15" i="4"/>
  <c r="DY15" i="4"/>
  <c r="DZ14" i="4"/>
  <c r="DY14" i="4"/>
  <c r="DZ13" i="4"/>
  <c r="DY13" i="4"/>
  <c r="DZ12" i="4"/>
  <c r="DY12" i="4"/>
  <c r="DZ11" i="4"/>
  <c r="DY11" i="4"/>
  <c r="DZ10" i="4"/>
  <c r="DY10" i="4"/>
  <c r="DZ9" i="4"/>
  <c r="DY9" i="4"/>
  <c r="DZ8" i="4"/>
  <c r="DY8" i="4"/>
  <c r="EF16" i="4" l="1"/>
  <c r="EE16" i="4"/>
  <c r="EG8" i="4" l="1"/>
  <c r="EG9" i="4"/>
  <c r="EG12" i="4"/>
  <c r="EG15" i="4"/>
  <c r="EG13" i="4"/>
  <c r="EG14" i="4"/>
  <c r="EG11" i="4"/>
  <c r="EG10" i="4"/>
  <c r="EG16" i="4" l="1"/>
  <c r="DT15" i="4"/>
  <c r="DS15" i="4"/>
  <c r="DT14" i="4"/>
  <c r="DS14" i="4"/>
  <c r="DT13" i="4"/>
  <c r="DS13" i="4"/>
  <c r="DT12" i="4"/>
  <c r="DS12" i="4"/>
  <c r="DT11" i="4"/>
  <c r="DS11" i="4"/>
  <c r="DT10" i="4"/>
  <c r="DS10" i="4"/>
  <c r="DT9" i="4"/>
  <c r="DS9" i="4"/>
  <c r="DT8" i="4"/>
  <c r="DS8" i="4"/>
  <c r="DZ16" i="4" l="1"/>
  <c r="DY16" i="4"/>
  <c r="EA15" i="4"/>
  <c r="EA14" i="4"/>
  <c r="EA13" i="4"/>
  <c r="EA12" i="4"/>
  <c r="EA11" i="4"/>
  <c r="EA10" i="4"/>
  <c r="EA9" i="4"/>
  <c r="EA8" i="4"/>
  <c r="EA16" i="4" l="1"/>
  <c r="DN15" i="4"/>
  <c r="DM15" i="4"/>
  <c r="DN14" i="4"/>
  <c r="DM14" i="4"/>
  <c r="DN13" i="4"/>
  <c r="DM13" i="4"/>
  <c r="DN12" i="4"/>
  <c r="DM12" i="4"/>
  <c r="DN11" i="4"/>
  <c r="DM11" i="4"/>
  <c r="DN10" i="4"/>
  <c r="DM10" i="4"/>
  <c r="DN9" i="4"/>
  <c r="DM9" i="4"/>
  <c r="DN8" i="4"/>
  <c r="DM8" i="4"/>
  <c r="DT16" i="4" l="1"/>
  <c r="DS16" i="4"/>
  <c r="DU13" i="4"/>
  <c r="DU12" i="4"/>
  <c r="DU15" i="4"/>
  <c r="DU14" i="4"/>
  <c r="DU11" i="4"/>
  <c r="DU9" i="4"/>
  <c r="DU8" i="4"/>
  <c r="DU10" i="4" l="1"/>
  <c r="DU16" i="4" s="1"/>
  <c r="DG15" i="4" l="1"/>
  <c r="DH14" i="4"/>
  <c r="DH13" i="4"/>
  <c r="DH12" i="4"/>
  <c r="DG11" i="4"/>
  <c r="DH11" i="4"/>
  <c r="DH10" i="4"/>
  <c r="DH9" i="4"/>
  <c r="DH8" i="4"/>
  <c r="DG8" i="4"/>
  <c r="DH15" i="4" l="1"/>
  <c r="DG13" i="4"/>
  <c r="DG12" i="4"/>
  <c r="DG9" i="4"/>
  <c r="DG14" i="4" l="1"/>
  <c r="DG10" i="4"/>
  <c r="DN16" i="4" l="1"/>
  <c r="DM16" i="4"/>
  <c r="DO8" i="4" l="1"/>
  <c r="DO12" i="4"/>
  <c r="DO13" i="4"/>
  <c r="DO14" i="4"/>
  <c r="DO15" i="4"/>
  <c r="DO11" i="4"/>
  <c r="DO10" i="4"/>
  <c r="DO9" i="4"/>
  <c r="DO16" i="4" l="1"/>
  <c r="DB15" i="4"/>
  <c r="DA15" i="4"/>
  <c r="DB14" i="4"/>
  <c r="DA13" i="4"/>
  <c r="DA12" i="4"/>
  <c r="DB11" i="4"/>
  <c r="DA11" i="4"/>
  <c r="DB10" i="4"/>
  <c r="DA10" i="4"/>
  <c r="DB8" i="4"/>
  <c r="DA8" i="4"/>
  <c r="DB13" i="4" l="1"/>
  <c r="DB12" i="4"/>
  <c r="DA14" i="4" l="1"/>
  <c r="DB9" i="4"/>
  <c r="DA9" i="4" l="1"/>
  <c r="DH16" i="4" l="1"/>
  <c r="DG16" i="4"/>
  <c r="DI9" i="4"/>
  <c r="DI14" i="4"/>
  <c r="DI13" i="4"/>
  <c r="DI12" i="4"/>
  <c r="DI10" i="4"/>
  <c r="DI8" i="4"/>
  <c r="DI11" i="4" l="1"/>
  <c r="DI15" i="4"/>
  <c r="DI16" i="4" l="1"/>
  <c r="CV15" i="4"/>
  <c r="CV14" i="4"/>
  <c r="CV13" i="4"/>
  <c r="CU12" i="4"/>
  <c r="CV11" i="4"/>
  <c r="CU11" i="4"/>
  <c r="CV10" i="4"/>
  <c r="CU10" i="4"/>
  <c r="CV9" i="4"/>
  <c r="CV8" i="4"/>
  <c r="CU8" i="4"/>
  <c r="CU15" i="4" l="1"/>
  <c r="CU14" i="4"/>
  <c r="CU13" i="4"/>
  <c r="CV12" i="4"/>
  <c r="DB16" i="4" l="1"/>
  <c r="DA16" i="4"/>
  <c r="CU9" i="4"/>
  <c r="DC15" i="4" l="1"/>
  <c r="DC14" i="4"/>
  <c r="DC13" i="4"/>
  <c r="DC12" i="4"/>
  <c r="DC11" i="4"/>
  <c r="DC10" i="4"/>
  <c r="DC9" i="4"/>
  <c r="DC8" i="4"/>
  <c r="DC16" i="4" l="1"/>
  <c r="CP15" i="4" l="1"/>
  <c r="CP14" i="4"/>
  <c r="CP13" i="4"/>
  <c r="CO13" i="4"/>
  <c r="CO12" i="4"/>
  <c r="CP11" i="4"/>
  <c r="CO11" i="4"/>
  <c r="CP10" i="4"/>
  <c r="CO10" i="4"/>
  <c r="CP9" i="4"/>
  <c r="CO9" i="4"/>
  <c r="CP8" i="4"/>
  <c r="CO8" i="4"/>
  <c r="CU16" i="4" l="1"/>
  <c r="CV16" i="4"/>
  <c r="CP12" i="4"/>
  <c r="CO15" i="4"/>
  <c r="CO14" i="4"/>
  <c r="CW9" i="4" l="1"/>
  <c r="CW15" i="4"/>
  <c r="CW14" i="4"/>
  <c r="CW13" i="4"/>
  <c r="CW12" i="4"/>
  <c r="CW10" i="4"/>
  <c r="CW8" i="4"/>
  <c r="CW11" i="4" l="1"/>
  <c r="CW16" i="4" s="1"/>
  <c r="CJ15" i="4"/>
  <c r="CI15" i="4"/>
  <c r="CJ14" i="4"/>
  <c r="CI13" i="4"/>
  <c r="CI12" i="4"/>
  <c r="CJ11" i="4"/>
  <c r="CI11" i="4"/>
  <c r="CJ10" i="4"/>
  <c r="CI10" i="4"/>
  <c r="CJ9" i="4"/>
  <c r="CI9" i="4"/>
  <c r="CI14" i="4" l="1"/>
  <c r="CJ13" i="4"/>
  <c r="CJ12" i="4"/>
  <c r="CJ8" i="4" l="1"/>
  <c r="CI8" i="4" l="1"/>
  <c r="CP16" i="4" l="1"/>
  <c r="CO16" i="4"/>
  <c r="CQ15" i="4"/>
  <c r="CQ14" i="4"/>
  <c r="CQ13" i="4"/>
  <c r="CQ12" i="4"/>
  <c r="CQ11" i="4"/>
  <c r="CQ10" i="4"/>
  <c r="CQ9" i="4"/>
  <c r="CQ8" i="4"/>
  <c r="CQ16" i="4" l="1"/>
  <c r="CD15" i="4" l="1"/>
  <c r="CC14" i="4"/>
  <c r="CC13" i="4"/>
  <c r="CD12" i="4"/>
  <c r="CD11" i="4"/>
  <c r="CC11" i="4"/>
  <c r="CE11" i="4" s="1"/>
  <c r="CD10" i="4"/>
  <c r="CC10" i="4"/>
  <c r="CE10" i="4" s="1"/>
  <c r="CD9" i="4"/>
  <c r="CC9" i="4"/>
  <c r="CE9" i="4" s="1"/>
  <c r="CD8" i="4"/>
  <c r="CC15" i="4" l="1"/>
  <c r="CE15" i="4" s="1"/>
  <c r="CD13" i="4"/>
  <c r="CE13" i="4" s="1"/>
  <c r="CC12" i="4" l="1"/>
  <c r="CE12" i="4" s="1"/>
  <c r="CC8" i="4"/>
  <c r="CE8" i="4" s="1"/>
  <c r="CJ16" i="4" l="1"/>
  <c r="CI16" i="4"/>
  <c r="CD14" i="4"/>
  <c r="CE14" i="4" s="1"/>
  <c r="CE16" i="4" s="1"/>
  <c r="CK13" i="4" l="1"/>
  <c r="CK15" i="4"/>
  <c r="CK14" i="4"/>
  <c r="CK12" i="4"/>
  <c r="CK11" i="4"/>
  <c r="CK10" i="4"/>
  <c r="CK9" i="4"/>
  <c r="CK8" i="4"/>
  <c r="CK16" i="4" l="1"/>
  <c r="BX15" i="4" l="1"/>
  <c r="BW15" i="4"/>
  <c r="BX14" i="4"/>
  <c r="BW14" i="4"/>
  <c r="BX13" i="4"/>
  <c r="BW13" i="4"/>
  <c r="BX12" i="4"/>
  <c r="BW12" i="4"/>
  <c r="BX11" i="4"/>
  <c r="BW11" i="4"/>
  <c r="BX10" i="4"/>
  <c r="BW10" i="4"/>
  <c r="BX9" i="4"/>
  <c r="BW9" i="4"/>
  <c r="BX8" i="4"/>
  <c r="BW8" i="4"/>
  <c r="CD16" i="4" l="1"/>
  <c r="CC16" i="4"/>
  <c r="BW16" i="4" l="1"/>
  <c r="BR15" i="4" l="1"/>
  <c r="BQ15" i="4"/>
  <c r="BR14" i="4"/>
  <c r="BQ14" i="4"/>
  <c r="BR13" i="4"/>
  <c r="BQ13" i="4"/>
  <c r="BR12" i="4"/>
  <c r="BR11" i="4"/>
  <c r="BQ11" i="4"/>
  <c r="BR10" i="4"/>
  <c r="BQ10" i="4"/>
  <c r="BR9" i="4"/>
  <c r="BQ9" i="4"/>
  <c r="BR8" i="4"/>
  <c r="BQ8" i="4"/>
  <c r="BQ12" i="4" l="1"/>
  <c r="BX16" i="4" l="1"/>
  <c r="BY9" i="4"/>
  <c r="BY11" i="4"/>
  <c r="BY13" i="4"/>
  <c r="BY15" i="4"/>
  <c r="BY14" i="4"/>
  <c r="BY12" i="4"/>
  <c r="BY10" i="4"/>
  <c r="BY8" i="4"/>
  <c r="BY16" i="4" l="1"/>
  <c r="BK15" i="4" l="1"/>
  <c r="BL14" i="4"/>
  <c r="BK14" i="4"/>
  <c r="BL13" i="4"/>
  <c r="BK13" i="4"/>
  <c r="BK12" i="4"/>
  <c r="BK11" i="4"/>
  <c r="BK10" i="4"/>
  <c r="BK9" i="4"/>
  <c r="BL8" i="4"/>
  <c r="BK8" i="4"/>
  <c r="BL12" i="4" l="1"/>
  <c r="BL11" i="4"/>
  <c r="BL10" i="4"/>
  <c r="BS15" i="4"/>
  <c r="BS14" i="4"/>
  <c r="BS13" i="4"/>
  <c r="BS12" i="4"/>
  <c r="BS11" i="4"/>
  <c r="BS10" i="4"/>
  <c r="BS9" i="4"/>
  <c r="BS8" i="4"/>
  <c r="BM12" i="4" l="1"/>
  <c r="BL15" i="4"/>
  <c r="BL9" i="4"/>
  <c r="BR16" i="4" l="1"/>
  <c r="BQ16" i="4"/>
  <c r="BE8" i="4"/>
  <c r="BF13" i="4" l="1"/>
  <c r="BE13" i="4"/>
  <c r="BE12" i="4"/>
  <c r="BE9" i="4"/>
  <c r="BF8" i="4"/>
  <c r="BE15" i="4" l="1"/>
  <c r="BE14" i="4"/>
  <c r="BF12" i="4"/>
  <c r="BF9" i="4"/>
  <c r="BF14" i="4" l="1"/>
  <c r="BF15" i="4" l="1"/>
  <c r="BF11" i="4"/>
  <c r="BF10" i="4"/>
  <c r="BG8" i="4"/>
  <c r="BM8" i="4"/>
  <c r="BM9" i="4"/>
  <c r="BM10" i="4"/>
  <c r="BM11" i="4"/>
  <c r="BM13" i="4"/>
  <c r="BM14" i="4"/>
  <c r="BM15" i="4"/>
  <c r="BE11" i="4"/>
  <c r="BE10" i="4"/>
  <c r="BG13" i="4" l="1"/>
  <c r="BG12" i="4"/>
  <c r="BG9" i="4"/>
  <c r="BG15" i="4"/>
  <c r="BG14" i="4"/>
  <c r="BF16" i="4" l="1"/>
  <c r="BG11" i="4"/>
  <c r="BG10" i="4"/>
  <c r="BE16" i="4"/>
  <c r="BL16" i="4"/>
  <c r="BK16" i="4"/>
  <c r="BG16" i="4" l="1"/>
  <c r="BM16" i="4"/>
  <c r="AZ15" i="4"/>
  <c r="AZ14" i="4"/>
  <c r="AZ13" i="4"/>
  <c r="AZ12" i="4"/>
  <c r="AZ11" i="4"/>
  <c r="AZ10" i="4"/>
  <c r="AZ9" i="4"/>
  <c r="AZ8" i="4"/>
  <c r="AY15" i="4"/>
  <c r="AY14" i="4"/>
  <c r="AY13" i="4"/>
  <c r="AY12" i="4"/>
  <c r="AY11" i="4"/>
  <c r="AY10" i="4"/>
  <c r="AY9" i="4"/>
  <c r="AY8" i="4"/>
  <c r="AS15" i="4" l="1"/>
  <c r="AT14" i="4"/>
  <c r="AS14" i="4"/>
  <c r="AT13" i="4"/>
  <c r="AS13" i="4"/>
  <c r="AT12" i="4"/>
  <c r="AS12" i="4"/>
  <c r="AT11" i="4"/>
  <c r="AS10" i="4"/>
  <c r="AT9" i="4"/>
  <c r="AS9" i="4"/>
  <c r="AT8" i="4"/>
  <c r="AS8" i="4"/>
  <c r="AS11" i="4" l="1"/>
  <c r="AT10" i="4"/>
  <c r="AT15" i="4" l="1"/>
  <c r="AT16" i="4" l="1"/>
  <c r="AS16" i="4"/>
  <c r="AU15" i="4"/>
  <c r="AU14" i="4"/>
  <c r="AU13" i="4"/>
  <c r="AU12" i="4"/>
  <c r="AU11" i="4"/>
  <c r="AU10" i="4"/>
  <c r="AU9" i="4"/>
  <c r="AU8" i="4"/>
  <c r="AU16" i="4" l="1"/>
  <c r="AN15" i="4"/>
  <c r="AM15" i="4"/>
  <c r="AN14" i="4"/>
  <c r="AM14" i="4"/>
  <c r="AN13" i="4"/>
  <c r="AM13" i="4"/>
  <c r="AN12" i="4"/>
  <c r="AM12" i="4"/>
  <c r="AN11" i="4"/>
  <c r="AM11" i="4"/>
  <c r="AN10" i="4"/>
  <c r="AM10" i="4"/>
  <c r="AN8" i="4"/>
  <c r="AM8" i="4"/>
  <c r="AN9" i="4" l="1"/>
  <c r="AM9" i="4"/>
  <c r="AN16" i="4" l="1"/>
  <c r="AM16" i="4"/>
  <c r="AO8" i="4"/>
  <c r="AO15" i="4"/>
  <c r="AO14" i="4"/>
  <c r="AO13" i="4"/>
  <c r="AO12" i="4"/>
  <c r="AO11" i="4"/>
  <c r="AO10" i="4"/>
  <c r="AO9" i="4"/>
  <c r="AO16" i="4" l="1"/>
  <c r="AY16" i="4"/>
  <c r="BA11" i="4"/>
  <c r="AH15" i="4" l="1"/>
  <c r="AG15" i="4"/>
  <c r="AH14" i="4"/>
  <c r="AG14" i="4"/>
  <c r="AH13" i="4"/>
  <c r="AG13" i="4"/>
  <c r="AH12" i="4"/>
  <c r="AG12" i="4"/>
  <c r="AH11" i="4"/>
  <c r="AG11" i="4"/>
  <c r="AH10" i="4"/>
  <c r="AG10" i="4"/>
  <c r="AH9" i="4"/>
  <c r="AG9" i="4"/>
  <c r="AH8" i="4"/>
  <c r="AG8" i="4"/>
  <c r="BA8" i="4" l="1"/>
  <c r="AZ16" i="4" l="1"/>
  <c r="BA15" i="4"/>
  <c r="BA14" i="4"/>
  <c r="BA13" i="4"/>
  <c r="BA12" i="4"/>
  <c r="BA10" i="4"/>
  <c r="BA9" i="4"/>
  <c r="BA16" i="4" l="1"/>
  <c r="AB15" i="4"/>
  <c r="AA15" i="4"/>
  <c r="AB14" i="4"/>
  <c r="AA14" i="4"/>
  <c r="AB13" i="4"/>
  <c r="AA13" i="4"/>
  <c r="AB12" i="4"/>
  <c r="AA12" i="4"/>
  <c r="AB11" i="4"/>
  <c r="AA11" i="4"/>
  <c r="AB9" i="4"/>
  <c r="AA9" i="4"/>
  <c r="AB8" i="4"/>
  <c r="AA8" i="4"/>
  <c r="AB10" i="4" l="1"/>
  <c r="AA10" i="4"/>
  <c r="AH16" i="4" l="1"/>
  <c r="AG16" i="4"/>
  <c r="AI15" i="4"/>
  <c r="AI14" i="4"/>
  <c r="AI13" i="4"/>
  <c r="AI12" i="4"/>
  <c r="AI11" i="4"/>
  <c r="AI10" i="4"/>
  <c r="AI9" i="4"/>
  <c r="AI8" i="4"/>
  <c r="AI16" i="4" l="1"/>
  <c r="V15" i="4" l="1"/>
  <c r="U15" i="4"/>
  <c r="U14" i="4"/>
  <c r="V13" i="4"/>
  <c r="U13" i="4"/>
  <c r="V12" i="4"/>
  <c r="U12" i="4"/>
  <c r="V11" i="4"/>
  <c r="U11" i="4"/>
  <c r="V10" i="4"/>
  <c r="V9" i="4"/>
  <c r="U9" i="4"/>
  <c r="V8" i="4"/>
  <c r="U8" i="4"/>
  <c r="V14" i="4" l="1"/>
  <c r="U10" i="4"/>
  <c r="AB16" i="4" l="1"/>
  <c r="AA16" i="4"/>
  <c r="AC15" i="4"/>
  <c r="AC9" i="4"/>
  <c r="AC10" i="4"/>
  <c r="AC11" i="4"/>
  <c r="AC12" i="4"/>
  <c r="AC13" i="4"/>
  <c r="AC14" i="4"/>
  <c r="AC8" i="4"/>
  <c r="AC16" i="4" l="1"/>
  <c r="W9" i="4"/>
  <c r="P15" i="4" l="1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W13" i="4" l="1"/>
  <c r="W12" i="4"/>
  <c r="W11" i="4" l="1"/>
  <c r="V16" i="4"/>
  <c r="U16" i="4"/>
  <c r="W15" i="4"/>
  <c r="W14" i="4"/>
  <c r="W10" i="4"/>
  <c r="W8" i="4"/>
  <c r="Q11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D16" i="4"/>
  <c r="C16" i="4"/>
  <c r="Q15" i="4"/>
  <c r="G15" i="4"/>
  <c r="F15" i="4"/>
  <c r="E15" i="4"/>
  <c r="Q14" i="4"/>
  <c r="G14" i="4"/>
  <c r="F14" i="4"/>
  <c r="E14" i="4"/>
  <c r="Q13" i="4"/>
  <c r="G13" i="4"/>
  <c r="F13" i="4"/>
  <c r="E13" i="4"/>
  <c r="Q12" i="4"/>
  <c r="G12" i="4"/>
  <c r="F12" i="4"/>
  <c r="E12" i="4"/>
  <c r="G11" i="4"/>
  <c r="F11" i="4"/>
  <c r="E11" i="4"/>
  <c r="Q10" i="4"/>
  <c r="G10" i="4"/>
  <c r="F10" i="4"/>
  <c r="E10" i="4"/>
  <c r="Q9" i="4"/>
  <c r="G9" i="4"/>
  <c r="F9" i="4"/>
  <c r="E9" i="4"/>
  <c r="P16" i="4"/>
  <c r="G8" i="4"/>
  <c r="F8" i="4"/>
  <c r="E8" i="4"/>
  <c r="L8" i="4" l="1"/>
  <c r="R8" i="4" s="1"/>
  <c r="M8" i="4"/>
  <c r="S8" i="4" s="1"/>
  <c r="M10" i="4"/>
  <c r="S10" i="4" s="1"/>
  <c r="Y10" i="4" s="1"/>
  <c r="AE10" i="4" s="1"/>
  <c r="AK10" i="4" s="1"/>
  <c r="AQ10" i="4" s="1"/>
  <c r="AW10" i="4" s="1"/>
  <c r="BC10" i="4" s="1"/>
  <c r="BI10" i="4" s="1"/>
  <c r="BO10" i="4" s="1"/>
  <c r="BU10" i="4" s="1"/>
  <c r="CA10" i="4" s="1"/>
  <c r="CG10" i="4" s="1"/>
  <c r="CM10" i="4" s="1"/>
  <c r="CS10" i="4" s="1"/>
  <c r="CY10" i="4" s="1"/>
  <c r="DE10" i="4" s="1"/>
  <c r="DK10" i="4" s="1"/>
  <c r="DQ10" i="4" s="1"/>
  <c r="DW10" i="4" s="1"/>
  <c r="EC10" i="4" s="1"/>
  <c r="EI10" i="4" s="1"/>
  <c r="EO10" i="4" s="1"/>
  <c r="EU10" i="4" s="1"/>
  <c r="FA10" i="4" s="1"/>
  <c r="FG10" i="4" s="1"/>
  <c r="FM10" i="4" s="1"/>
  <c r="FS10" i="4" s="1"/>
  <c r="FY10" i="4" s="1"/>
  <c r="GE10" i="4" s="1"/>
  <c r="GK10" i="4" s="1"/>
  <c r="GQ10" i="4" s="1"/>
  <c r="GW10" i="4" s="1"/>
  <c r="HC10" i="4" s="1"/>
  <c r="M14" i="4"/>
  <c r="S14" i="4" s="1"/>
  <c r="Y14" i="4" s="1"/>
  <c r="AE14" i="4" s="1"/>
  <c r="AK14" i="4" s="1"/>
  <c r="AQ14" i="4" s="1"/>
  <c r="AW14" i="4" s="1"/>
  <c r="BC14" i="4" s="1"/>
  <c r="BI14" i="4" s="1"/>
  <c r="BO14" i="4" s="1"/>
  <c r="BU14" i="4" s="1"/>
  <c r="CA14" i="4" s="1"/>
  <c r="CG14" i="4" s="1"/>
  <c r="CM14" i="4" s="1"/>
  <c r="CS14" i="4" s="1"/>
  <c r="CY14" i="4" s="1"/>
  <c r="DE14" i="4" s="1"/>
  <c r="DK14" i="4" s="1"/>
  <c r="DQ14" i="4" s="1"/>
  <c r="DW14" i="4" s="1"/>
  <c r="EC14" i="4" s="1"/>
  <c r="EI14" i="4" s="1"/>
  <c r="EO14" i="4" s="1"/>
  <c r="EU14" i="4" s="1"/>
  <c r="FA14" i="4" s="1"/>
  <c r="FG14" i="4" s="1"/>
  <c r="FM14" i="4" s="1"/>
  <c r="FS14" i="4" s="1"/>
  <c r="FY14" i="4" s="1"/>
  <c r="GE14" i="4" s="1"/>
  <c r="GK14" i="4" s="1"/>
  <c r="GQ14" i="4" s="1"/>
  <c r="GW14" i="4" s="1"/>
  <c r="HC14" i="4" s="1"/>
  <c r="L13" i="4"/>
  <c r="R13" i="4" s="1"/>
  <c r="M15" i="4"/>
  <c r="S15" i="4" s="1"/>
  <c r="Y15" i="4" s="1"/>
  <c r="AE15" i="4" s="1"/>
  <c r="AK15" i="4" s="1"/>
  <c r="AQ15" i="4" s="1"/>
  <c r="AW15" i="4" s="1"/>
  <c r="BC15" i="4" s="1"/>
  <c r="BI15" i="4" s="1"/>
  <c r="BO15" i="4" s="1"/>
  <c r="BU15" i="4" s="1"/>
  <c r="CA15" i="4" s="1"/>
  <c r="CG15" i="4" s="1"/>
  <c r="CM15" i="4" s="1"/>
  <c r="CS15" i="4" s="1"/>
  <c r="CY15" i="4" s="1"/>
  <c r="DE15" i="4" s="1"/>
  <c r="DK15" i="4" s="1"/>
  <c r="DQ15" i="4" s="1"/>
  <c r="DW15" i="4" s="1"/>
  <c r="EC15" i="4" s="1"/>
  <c r="EI15" i="4" s="1"/>
  <c r="EO15" i="4" s="1"/>
  <c r="EU15" i="4" s="1"/>
  <c r="FA15" i="4" s="1"/>
  <c r="FG15" i="4" s="1"/>
  <c r="FM15" i="4" s="1"/>
  <c r="FS15" i="4" s="1"/>
  <c r="FY15" i="4" s="1"/>
  <c r="GE15" i="4" s="1"/>
  <c r="GK15" i="4" s="1"/>
  <c r="GQ15" i="4" s="1"/>
  <c r="GW15" i="4" s="1"/>
  <c r="HC15" i="4" s="1"/>
  <c r="L11" i="4"/>
  <c r="R11" i="4" s="1"/>
  <c r="M11" i="4"/>
  <c r="S11" i="4" s="1"/>
  <c r="Y11" i="4" s="1"/>
  <c r="AE11" i="4" s="1"/>
  <c r="AK11" i="4" s="1"/>
  <c r="AQ11" i="4" s="1"/>
  <c r="AW11" i="4" s="1"/>
  <c r="BC11" i="4" s="1"/>
  <c r="BI11" i="4" s="1"/>
  <c r="BO11" i="4" s="1"/>
  <c r="BU11" i="4" s="1"/>
  <c r="CA11" i="4" s="1"/>
  <c r="CG11" i="4" s="1"/>
  <c r="CM11" i="4" s="1"/>
  <c r="CS11" i="4" s="1"/>
  <c r="CY11" i="4" s="1"/>
  <c r="DE11" i="4" s="1"/>
  <c r="DK11" i="4" s="1"/>
  <c r="DQ11" i="4" s="1"/>
  <c r="DW11" i="4" s="1"/>
  <c r="EC11" i="4" s="1"/>
  <c r="EI11" i="4" s="1"/>
  <c r="EO11" i="4" s="1"/>
  <c r="EU11" i="4" s="1"/>
  <c r="FA11" i="4" s="1"/>
  <c r="FG11" i="4" s="1"/>
  <c r="FM11" i="4" s="1"/>
  <c r="FS11" i="4" s="1"/>
  <c r="FY11" i="4" s="1"/>
  <c r="GE11" i="4" s="1"/>
  <c r="GK11" i="4" s="1"/>
  <c r="GQ11" i="4" s="1"/>
  <c r="GW11" i="4" s="1"/>
  <c r="HC11" i="4" s="1"/>
  <c r="M12" i="4"/>
  <c r="S12" i="4" s="1"/>
  <c r="Y12" i="4" s="1"/>
  <c r="AE12" i="4" s="1"/>
  <c r="AK12" i="4" s="1"/>
  <c r="AQ12" i="4" s="1"/>
  <c r="AW12" i="4" s="1"/>
  <c r="BC12" i="4" s="1"/>
  <c r="BI12" i="4" s="1"/>
  <c r="BO12" i="4" s="1"/>
  <c r="BU12" i="4" s="1"/>
  <c r="CA12" i="4" s="1"/>
  <c r="CG12" i="4" s="1"/>
  <c r="CM12" i="4" s="1"/>
  <c r="CS12" i="4" s="1"/>
  <c r="CY12" i="4" s="1"/>
  <c r="DE12" i="4" s="1"/>
  <c r="DK12" i="4" s="1"/>
  <c r="DQ12" i="4" s="1"/>
  <c r="DW12" i="4" s="1"/>
  <c r="EC12" i="4" s="1"/>
  <c r="EI12" i="4" s="1"/>
  <c r="EO12" i="4" s="1"/>
  <c r="EU12" i="4" s="1"/>
  <c r="FA12" i="4" s="1"/>
  <c r="FG12" i="4" s="1"/>
  <c r="FM12" i="4" s="1"/>
  <c r="FS12" i="4" s="1"/>
  <c r="FY12" i="4" s="1"/>
  <c r="GE12" i="4" s="1"/>
  <c r="GK12" i="4" s="1"/>
  <c r="GQ12" i="4" s="1"/>
  <c r="GW12" i="4" s="1"/>
  <c r="HC12" i="4" s="1"/>
  <c r="H15" i="4"/>
  <c r="L15" i="4"/>
  <c r="R15" i="4" s="1"/>
  <c r="L10" i="4"/>
  <c r="R10" i="4" s="1"/>
  <c r="M13" i="4"/>
  <c r="S13" i="4" s="1"/>
  <c r="Y13" i="4" s="1"/>
  <c r="AE13" i="4" s="1"/>
  <c r="AK13" i="4" s="1"/>
  <c r="AQ13" i="4" s="1"/>
  <c r="AW13" i="4" s="1"/>
  <c r="BC13" i="4" s="1"/>
  <c r="BI13" i="4" s="1"/>
  <c r="BO13" i="4" s="1"/>
  <c r="BU13" i="4" s="1"/>
  <c r="CA13" i="4" s="1"/>
  <c r="CG13" i="4" s="1"/>
  <c r="CM13" i="4" s="1"/>
  <c r="CS13" i="4" s="1"/>
  <c r="CY13" i="4" s="1"/>
  <c r="DE13" i="4" s="1"/>
  <c r="DK13" i="4" s="1"/>
  <c r="DQ13" i="4" s="1"/>
  <c r="DW13" i="4" s="1"/>
  <c r="EC13" i="4" s="1"/>
  <c r="EI13" i="4" s="1"/>
  <c r="EO13" i="4" s="1"/>
  <c r="EU13" i="4" s="1"/>
  <c r="FA13" i="4" s="1"/>
  <c r="FG13" i="4" s="1"/>
  <c r="FM13" i="4" s="1"/>
  <c r="FS13" i="4" s="1"/>
  <c r="FY13" i="4" s="1"/>
  <c r="GE13" i="4" s="1"/>
  <c r="GK13" i="4" s="1"/>
  <c r="GQ13" i="4" s="1"/>
  <c r="GW13" i="4" s="1"/>
  <c r="HC13" i="4" s="1"/>
  <c r="M9" i="4"/>
  <c r="S9" i="4" s="1"/>
  <c r="Y9" i="4" s="1"/>
  <c r="AE9" i="4" s="1"/>
  <c r="AK9" i="4" s="1"/>
  <c r="AQ9" i="4" s="1"/>
  <c r="AW9" i="4" s="1"/>
  <c r="BC9" i="4" s="1"/>
  <c r="BI9" i="4" s="1"/>
  <c r="BO9" i="4" s="1"/>
  <c r="BU9" i="4" s="1"/>
  <c r="CA9" i="4" s="1"/>
  <c r="CG9" i="4" s="1"/>
  <c r="CM9" i="4" s="1"/>
  <c r="CS9" i="4" s="1"/>
  <c r="CY9" i="4" s="1"/>
  <c r="DE9" i="4" s="1"/>
  <c r="DK9" i="4" s="1"/>
  <c r="DQ9" i="4" s="1"/>
  <c r="DW9" i="4" s="1"/>
  <c r="EC9" i="4" s="1"/>
  <c r="EI9" i="4" s="1"/>
  <c r="EO9" i="4" s="1"/>
  <c r="EU9" i="4" s="1"/>
  <c r="FA9" i="4" s="1"/>
  <c r="FG9" i="4" s="1"/>
  <c r="FM9" i="4" s="1"/>
  <c r="FS9" i="4" s="1"/>
  <c r="FY9" i="4" s="1"/>
  <c r="GE9" i="4" s="1"/>
  <c r="GK9" i="4" s="1"/>
  <c r="GQ9" i="4" s="1"/>
  <c r="GW9" i="4" s="1"/>
  <c r="HC9" i="4" s="1"/>
  <c r="L9" i="4"/>
  <c r="R9" i="4" s="1"/>
  <c r="E16" i="4"/>
  <c r="L12" i="4"/>
  <c r="R12" i="4" s="1"/>
  <c r="L14" i="4"/>
  <c r="R14" i="4" s="1"/>
  <c r="K8" i="4"/>
  <c r="H13" i="4"/>
  <c r="F16" i="4"/>
  <c r="G16" i="4"/>
  <c r="H11" i="4"/>
  <c r="H14" i="4"/>
  <c r="W16" i="4"/>
  <c r="K9" i="4"/>
  <c r="H10" i="4"/>
  <c r="K15" i="4"/>
  <c r="K14" i="4"/>
  <c r="K12" i="4"/>
  <c r="K11" i="4"/>
  <c r="J16" i="4"/>
  <c r="K13" i="4"/>
  <c r="I16" i="4"/>
  <c r="H12" i="4"/>
  <c r="H9" i="4"/>
  <c r="K10" i="4"/>
  <c r="Q8" i="4"/>
  <c r="O16" i="4"/>
  <c r="Q16" i="4" s="1"/>
  <c r="H8" i="4"/>
  <c r="N8" i="4" l="1"/>
  <c r="L16" i="4"/>
  <c r="N9" i="4"/>
  <c r="HN16" i="4"/>
  <c r="HO16" i="4"/>
  <c r="N13" i="4"/>
  <c r="M16" i="4"/>
  <c r="H16" i="4"/>
  <c r="X14" i="4"/>
  <c r="T14" i="4"/>
  <c r="N11" i="4"/>
  <c r="X12" i="4"/>
  <c r="T12" i="4"/>
  <c r="X15" i="4"/>
  <c r="T15" i="4"/>
  <c r="N15" i="4"/>
  <c r="X11" i="4"/>
  <c r="T11" i="4"/>
  <c r="N12" i="4"/>
  <c r="N10" i="4"/>
  <c r="X9" i="4"/>
  <c r="T9" i="4"/>
  <c r="Y8" i="4"/>
  <c r="S16" i="4"/>
  <c r="X10" i="4"/>
  <c r="T10" i="4"/>
  <c r="N14" i="4"/>
  <c r="X13" i="4"/>
  <c r="T13" i="4"/>
  <c r="X8" i="4"/>
  <c r="T8" i="4"/>
  <c r="R16" i="4"/>
  <c r="K16" i="4"/>
  <c r="T16" i="4" l="1"/>
  <c r="N16" i="4"/>
  <c r="AD15" i="4"/>
  <c r="Z15" i="4"/>
  <c r="Z10" i="4"/>
  <c r="AD10" i="4"/>
  <c r="AJ10" i="4" s="1"/>
  <c r="AE8" i="4"/>
  <c r="Y16" i="4"/>
  <c r="AD11" i="4"/>
  <c r="Z11" i="4"/>
  <c r="AD12" i="4"/>
  <c r="Z12" i="4"/>
  <c r="AD8" i="4"/>
  <c r="AJ8" i="4" s="1"/>
  <c r="AP8" i="4" s="1"/>
  <c r="AV8" i="4" s="1"/>
  <c r="BB8" i="4" s="1"/>
  <c r="BH8" i="4" s="1"/>
  <c r="BN8" i="4" s="1"/>
  <c r="BT8" i="4" s="1"/>
  <c r="BZ8" i="4" s="1"/>
  <c r="CF8" i="4" s="1"/>
  <c r="CL8" i="4" s="1"/>
  <c r="CR8" i="4" s="1"/>
  <c r="CX8" i="4" s="1"/>
  <c r="DD8" i="4" s="1"/>
  <c r="DJ8" i="4" s="1"/>
  <c r="DP8" i="4" s="1"/>
  <c r="DV8" i="4" s="1"/>
  <c r="EB8" i="4" s="1"/>
  <c r="EH8" i="4" s="1"/>
  <c r="EN8" i="4" s="1"/>
  <c r="ET8" i="4" s="1"/>
  <c r="EZ8" i="4" s="1"/>
  <c r="FF8" i="4" s="1"/>
  <c r="FL8" i="4" s="1"/>
  <c r="FR8" i="4" s="1"/>
  <c r="FX8" i="4" s="1"/>
  <c r="GD8" i="4" s="1"/>
  <c r="GJ8" i="4" s="1"/>
  <c r="X16" i="4"/>
  <c r="Z8" i="4"/>
  <c r="AD13" i="4"/>
  <c r="Z13" i="4"/>
  <c r="AD9" i="4"/>
  <c r="Z9" i="4"/>
  <c r="AD14" i="4"/>
  <c r="Z14" i="4"/>
  <c r="GP8" i="4" l="1"/>
  <c r="GV8" i="4" s="1"/>
  <c r="AL10" i="4"/>
  <c r="AP10" i="4"/>
  <c r="AF13" i="4"/>
  <c r="AJ13" i="4"/>
  <c r="AF11" i="4"/>
  <c r="AJ11" i="4"/>
  <c r="AE16" i="4"/>
  <c r="AK8" i="4"/>
  <c r="AF12" i="4"/>
  <c r="AJ12" i="4"/>
  <c r="AF15" i="4"/>
  <c r="AJ15" i="4"/>
  <c r="AF14" i="4"/>
  <c r="AJ14" i="4"/>
  <c r="AF9" i="4"/>
  <c r="AJ9" i="4"/>
  <c r="Z16" i="4"/>
  <c r="AD16" i="4"/>
  <c r="AF10" i="4"/>
  <c r="AF8" i="4"/>
  <c r="HB8" i="4" l="1"/>
  <c r="AR10" i="4"/>
  <c r="AV10" i="4"/>
  <c r="AL14" i="4"/>
  <c r="AP14" i="4"/>
  <c r="AL15" i="4"/>
  <c r="AP15" i="4"/>
  <c r="AL12" i="4"/>
  <c r="AP12" i="4"/>
  <c r="AK16" i="4"/>
  <c r="AQ8" i="4"/>
  <c r="AW8" i="4" s="1"/>
  <c r="BC8" i="4" s="1"/>
  <c r="BI8" i="4" s="1"/>
  <c r="BO8" i="4" s="1"/>
  <c r="BU8" i="4" s="1"/>
  <c r="CA8" i="4" s="1"/>
  <c r="CG8" i="4" s="1"/>
  <c r="CM8" i="4" s="1"/>
  <c r="CS8" i="4" s="1"/>
  <c r="CY8" i="4" s="1"/>
  <c r="DE8" i="4" s="1"/>
  <c r="DK8" i="4" s="1"/>
  <c r="DQ8" i="4" s="1"/>
  <c r="DW8" i="4" s="1"/>
  <c r="EC8" i="4" s="1"/>
  <c r="EI8" i="4" s="1"/>
  <c r="EO8" i="4" s="1"/>
  <c r="EU8" i="4" s="1"/>
  <c r="FA8" i="4" s="1"/>
  <c r="FG8" i="4" s="1"/>
  <c r="FM8" i="4" s="1"/>
  <c r="FS8" i="4" s="1"/>
  <c r="FY8" i="4" s="1"/>
  <c r="GE8" i="4" s="1"/>
  <c r="GK8" i="4" s="1"/>
  <c r="GQ8" i="4" s="1"/>
  <c r="GW8" i="4" s="1"/>
  <c r="HC8" i="4" s="1"/>
  <c r="HC16" i="4" s="1"/>
  <c r="AL11" i="4"/>
  <c r="AP11" i="4"/>
  <c r="AL13" i="4"/>
  <c r="AP13" i="4"/>
  <c r="AF16" i="4"/>
  <c r="AL9" i="4"/>
  <c r="AP9" i="4"/>
  <c r="AV9" i="4" s="1"/>
  <c r="BB9" i="4" s="1"/>
  <c r="BH9" i="4" s="1"/>
  <c r="BN9" i="4" s="1"/>
  <c r="BT9" i="4" s="1"/>
  <c r="BZ9" i="4" s="1"/>
  <c r="CF9" i="4" s="1"/>
  <c r="CL9" i="4" s="1"/>
  <c r="CR9" i="4" s="1"/>
  <c r="CX9" i="4" s="1"/>
  <c r="DD9" i="4" s="1"/>
  <c r="DJ9" i="4" s="1"/>
  <c r="DP9" i="4" s="1"/>
  <c r="DV9" i="4" s="1"/>
  <c r="EB9" i="4" s="1"/>
  <c r="EH9" i="4" s="1"/>
  <c r="EN9" i="4" s="1"/>
  <c r="ET9" i="4" s="1"/>
  <c r="EZ9" i="4" s="1"/>
  <c r="FF9" i="4" s="1"/>
  <c r="FL9" i="4" s="1"/>
  <c r="FR9" i="4" s="1"/>
  <c r="FX9" i="4" s="1"/>
  <c r="GD9" i="4" s="1"/>
  <c r="GJ9" i="4" s="1"/>
  <c r="GP9" i="4" s="1"/>
  <c r="AL8" i="4"/>
  <c r="AJ16" i="4"/>
  <c r="HD8" i="4" l="1"/>
  <c r="GX8" i="4"/>
  <c r="GW16" i="4"/>
  <c r="GR9" i="4"/>
  <c r="GV9" i="4"/>
  <c r="HB9" i="4" s="1"/>
  <c r="HD9" i="4" s="1"/>
  <c r="GQ16" i="4"/>
  <c r="GR8" i="4"/>
  <c r="GL9" i="4"/>
  <c r="GK16" i="4"/>
  <c r="GL8" i="4"/>
  <c r="GF9" i="4"/>
  <c r="GE16" i="4"/>
  <c r="GF8" i="4"/>
  <c r="FZ8" i="4"/>
  <c r="FY16" i="4"/>
  <c r="FZ9" i="4"/>
  <c r="FS16" i="4"/>
  <c r="FT8" i="4"/>
  <c r="FT9" i="4"/>
  <c r="FM16" i="4"/>
  <c r="FN8" i="4"/>
  <c r="FN9" i="4"/>
  <c r="FG16" i="4"/>
  <c r="FH8" i="4"/>
  <c r="FH9" i="4"/>
  <c r="FB9" i="4"/>
  <c r="FA16" i="4"/>
  <c r="FB8" i="4"/>
  <c r="EU16" i="4"/>
  <c r="EV8" i="4"/>
  <c r="EV9" i="4"/>
  <c r="EO16" i="4"/>
  <c r="EP8" i="4"/>
  <c r="EP9" i="4"/>
  <c r="EI16" i="4"/>
  <c r="EJ8" i="4"/>
  <c r="EJ9" i="4"/>
  <c r="EC16" i="4"/>
  <c r="ED8" i="4"/>
  <c r="ED9" i="4"/>
  <c r="DW16" i="4"/>
  <c r="DX8" i="4"/>
  <c r="DX9" i="4"/>
  <c r="DR8" i="4"/>
  <c r="DQ16" i="4"/>
  <c r="DR9" i="4"/>
  <c r="DL9" i="4"/>
  <c r="DK16" i="4"/>
  <c r="DL8" i="4"/>
  <c r="DE16" i="4"/>
  <c r="DF8" i="4"/>
  <c r="DF9" i="4"/>
  <c r="CY16" i="4"/>
  <c r="CZ8" i="4"/>
  <c r="CZ9" i="4"/>
  <c r="CT8" i="4"/>
  <c r="CS16" i="4"/>
  <c r="CT9" i="4"/>
  <c r="CN9" i="4"/>
  <c r="CN8" i="4"/>
  <c r="CM16" i="4"/>
  <c r="CG16" i="4"/>
  <c r="CH8" i="4"/>
  <c r="CH9" i="4"/>
  <c r="CB8" i="4"/>
  <c r="CA16" i="4"/>
  <c r="CB9" i="4"/>
  <c r="BU16" i="4"/>
  <c r="BV8" i="4"/>
  <c r="BV9" i="4"/>
  <c r="BO16" i="4"/>
  <c r="BP8" i="4"/>
  <c r="BP9" i="4"/>
  <c r="BI16" i="4"/>
  <c r="BJ8" i="4"/>
  <c r="BJ9" i="4"/>
  <c r="BC16" i="4"/>
  <c r="BD8" i="4"/>
  <c r="AX10" i="4"/>
  <c r="BB10" i="4"/>
  <c r="BD9" i="4"/>
  <c r="AR12" i="4"/>
  <c r="AV12" i="4"/>
  <c r="AR15" i="4"/>
  <c r="AV15" i="4"/>
  <c r="AR14" i="4"/>
  <c r="AV14" i="4"/>
  <c r="AR13" i="4"/>
  <c r="AV13" i="4"/>
  <c r="AR11" i="4"/>
  <c r="AV11" i="4"/>
  <c r="AW16" i="4"/>
  <c r="AX8" i="4"/>
  <c r="AX9" i="4"/>
  <c r="AQ16" i="4"/>
  <c r="AR8" i="4"/>
  <c r="AR9" i="4"/>
  <c r="AP16" i="4"/>
  <c r="AL16" i="4"/>
  <c r="GX9" i="4" l="1"/>
  <c r="BD10" i="4"/>
  <c r="BH10" i="4"/>
  <c r="BN10" i="4" s="1"/>
  <c r="BT10" i="4" s="1"/>
  <c r="BZ10" i="4" s="1"/>
  <c r="CF10" i="4" s="1"/>
  <c r="CL10" i="4" s="1"/>
  <c r="CR10" i="4" s="1"/>
  <c r="CX10" i="4" s="1"/>
  <c r="DD10" i="4" s="1"/>
  <c r="DJ10" i="4" s="1"/>
  <c r="DP10" i="4" s="1"/>
  <c r="DV10" i="4" s="1"/>
  <c r="EB10" i="4" s="1"/>
  <c r="EH10" i="4" s="1"/>
  <c r="EN10" i="4" s="1"/>
  <c r="ET10" i="4" s="1"/>
  <c r="EZ10" i="4" s="1"/>
  <c r="FF10" i="4" s="1"/>
  <c r="FL10" i="4" s="1"/>
  <c r="FR10" i="4" s="1"/>
  <c r="FX10" i="4" s="1"/>
  <c r="GD10" i="4" s="1"/>
  <c r="GJ10" i="4" s="1"/>
  <c r="GP10" i="4" s="1"/>
  <c r="GV10" i="4" s="1"/>
  <c r="AX12" i="4"/>
  <c r="BB12" i="4"/>
  <c r="AX13" i="4"/>
  <c r="BB13" i="4"/>
  <c r="AX11" i="4"/>
  <c r="BB11" i="4"/>
  <c r="AX14" i="4"/>
  <c r="BB14" i="4"/>
  <c r="AX15" i="4"/>
  <c r="BB15" i="4"/>
  <c r="AV16" i="4"/>
  <c r="AX16" i="4" s="1"/>
  <c r="AR16" i="4"/>
  <c r="GX10" i="4" l="1"/>
  <c r="HB10" i="4"/>
  <c r="GR10" i="4"/>
  <c r="GL10" i="4"/>
  <c r="GF10" i="4"/>
  <c r="FZ10" i="4"/>
  <c r="FT10" i="4"/>
  <c r="FN10" i="4"/>
  <c r="FH10" i="4"/>
  <c r="FB10" i="4"/>
  <c r="EV10" i="4"/>
  <c r="EP10" i="4"/>
  <c r="EJ10" i="4"/>
  <c r="ED10" i="4"/>
  <c r="DX10" i="4"/>
  <c r="DR10" i="4"/>
  <c r="DL10" i="4"/>
  <c r="DF10" i="4"/>
  <c r="CZ10" i="4"/>
  <c r="CT10" i="4"/>
  <c r="CN10" i="4"/>
  <c r="CH10" i="4"/>
  <c r="CB10" i="4"/>
  <c r="BV10" i="4"/>
  <c r="BP10" i="4"/>
  <c r="BD14" i="4"/>
  <c r="BH14" i="4"/>
  <c r="BD13" i="4"/>
  <c r="BH13" i="4"/>
  <c r="BD15" i="4"/>
  <c r="BH15" i="4"/>
  <c r="BD12" i="4"/>
  <c r="BH12" i="4"/>
  <c r="BJ10" i="4"/>
  <c r="BD11" i="4"/>
  <c r="BH11" i="4"/>
  <c r="BB16" i="4"/>
  <c r="BD16" i="4" s="1"/>
  <c r="HD10" i="4" l="1"/>
  <c r="BJ11" i="4"/>
  <c r="BN11" i="4"/>
  <c r="BT11" i="4" s="1"/>
  <c r="BZ11" i="4" s="1"/>
  <c r="CF11" i="4" s="1"/>
  <c r="CL11" i="4" s="1"/>
  <c r="CR11" i="4" s="1"/>
  <c r="CX11" i="4" s="1"/>
  <c r="DD11" i="4" s="1"/>
  <c r="DJ11" i="4" s="1"/>
  <c r="DP11" i="4" s="1"/>
  <c r="DV11" i="4" s="1"/>
  <c r="EB11" i="4" s="1"/>
  <c r="EH11" i="4" s="1"/>
  <c r="EN11" i="4" s="1"/>
  <c r="ET11" i="4" s="1"/>
  <c r="EZ11" i="4" s="1"/>
  <c r="FF11" i="4" s="1"/>
  <c r="FL11" i="4" s="1"/>
  <c r="FR11" i="4" s="1"/>
  <c r="FX11" i="4" s="1"/>
  <c r="GD11" i="4" s="1"/>
  <c r="GJ11" i="4" s="1"/>
  <c r="GP11" i="4" s="1"/>
  <c r="GV11" i="4" s="1"/>
  <c r="HB11" i="4" s="1"/>
  <c r="HD11" i="4" s="1"/>
  <c r="BJ15" i="4"/>
  <c r="BN15" i="4"/>
  <c r="BJ13" i="4"/>
  <c r="BN13" i="4"/>
  <c r="BJ14" i="4"/>
  <c r="BN14" i="4"/>
  <c r="BJ12" i="4"/>
  <c r="BN12" i="4"/>
  <c r="BH16" i="4"/>
  <c r="BS16" i="4"/>
  <c r="HP16" i="4"/>
  <c r="GX11" i="4" l="1"/>
  <c r="GR11" i="4"/>
  <c r="GL11" i="4"/>
  <c r="GF11" i="4"/>
  <c r="FZ11" i="4"/>
  <c r="FT11" i="4"/>
  <c r="FN11" i="4"/>
  <c r="FH11" i="4"/>
  <c r="FB11" i="4"/>
  <c r="EV11" i="4"/>
  <c r="EP11" i="4"/>
  <c r="EJ11" i="4"/>
  <c r="ED11" i="4"/>
  <c r="DX11" i="4"/>
  <c r="DR11" i="4"/>
  <c r="DL11" i="4"/>
  <c r="DF11" i="4"/>
  <c r="CZ11" i="4"/>
  <c r="CT11" i="4"/>
  <c r="CN11" i="4"/>
  <c r="CH11" i="4"/>
  <c r="CB11" i="4"/>
  <c r="BJ16" i="4"/>
  <c r="BP14" i="4"/>
  <c r="BT14" i="4"/>
  <c r="BP13" i="4"/>
  <c r="BT13" i="4"/>
  <c r="BP15" i="4"/>
  <c r="BT15" i="4"/>
  <c r="BV11" i="4"/>
  <c r="BP12" i="4"/>
  <c r="BT12" i="4"/>
  <c r="BP11" i="4"/>
  <c r="BN16" i="4"/>
  <c r="BV13" i="4" l="1"/>
  <c r="BZ13" i="4"/>
  <c r="BV15" i="4"/>
  <c r="BZ15" i="4"/>
  <c r="CF15" i="4" s="1"/>
  <c r="BV14" i="4"/>
  <c r="BZ14" i="4"/>
  <c r="BV12" i="4"/>
  <c r="BZ12" i="4"/>
  <c r="BT16" i="4"/>
  <c r="BP16" i="4"/>
  <c r="CH15" i="4" l="1"/>
  <c r="CL15" i="4"/>
  <c r="CR15" i="4" s="1"/>
  <c r="CX15" i="4" s="1"/>
  <c r="CB12" i="4"/>
  <c r="CF12" i="4"/>
  <c r="CL12" i="4" s="1"/>
  <c r="CB13" i="4"/>
  <c r="CF13" i="4"/>
  <c r="CB14" i="4"/>
  <c r="CF14" i="4"/>
  <c r="BV16" i="4"/>
  <c r="CB15" i="4"/>
  <c r="BZ16" i="4"/>
  <c r="CB16" i="4" s="1"/>
  <c r="CZ15" i="4" l="1"/>
  <c r="DD15" i="4"/>
  <c r="CN12" i="4"/>
  <c r="CR12" i="4"/>
  <c r="CT15" i="4"/>
  <c r="CH14" i="4"/>
  <c r="CL14" i="4"/>
  <c r="CH13" i="4"/>
  <c r="CL13" i="4"/>
  <c r="CN15" i="4"/>
  <c r="CH12" i="4"/>
  <c r="CF16" i="4"/>
  <c r="DF15" i="4" l="1"/>
  <c r="DJ15" i="4"/>
  <c r="CT12" i="4"/>
  <c r="CX12" i="4"/>
  <c r="DD12" i="4" s="1"/>
  <c r="DJ12" i="4" s="1"/>
  <c r="DP12" i="4" s="1"/>
  <c r="CN13" i="4"/>
  <c r="CR13" i="4"/>
  <c r="CX13" i="4" s="1"/>
  <c r="CN14" i="4"/>
  <c r="CR14" i="4"/>
  <c r="CL16" i="4"/>
  <c r="CH16" i="4"/>
  <c r="DR12" i="4" l="1"/>
  <c r="DV12" i="4"/>
  <c r="EB12" i="4" s="1"/>
  <c r="EH12" i="4" s="1"/>
  <c r="EN12" i="4" s="1"/>
  <c r="ET12" i="4" s="1"/>
  <c r="EZ12" i="4" s="1"/>
  <c r="FF12" i="4" s="1"/>
  <c r="FL12" i="4" s="1"/>
  <c r="FR12" i="4" s="1"/>
  <c r="FX12" i="4" s="1"/>
  <c r="DL15" i="4"/>
  <c r="DP15" i="4"/>
  <c r="DV15" i="4" s="1"/>
  <c r="DL12" i="4"/>
  <c r="CZ13" i="4"/>
  <c r="DD13" i="4"/>
  <c r="DF12" i="4"/>
  <c r="CT14" i="4"/>
  <c r="CX14" i="4"/>
  <c r="CN16" i="4"/>
  <c r="CZ12" i="4"/>
  <c r="CT13" i="4"/>
  <c r="CR16" i="4"/>
  <c r="FZ12" i="4" l="1"/>
  <c r="GD12" i="4"/>
  <c r="GJ12" i="4" s="1"/>
  <c r="GP12" i="4" s="1"/>
  <c r="GV12" i="4" s="1"/>
  <c r="HB12" i="4" s="1"/>
  <c r="FT12" i="4"/>
  <c r="FN12" i="4"/>
  <c r="FH12" i="4"/>
  <c r="FB12" i="4"/>
  <c r="EV12" i="4"/>
  <c r="EP12" i="4"/>
  <c r="EJ12" i="4"/>
  <c r="ED12" i="4"/>
  <c r="DX15" i="4"/>
  <c r="EB15" i="4"/>
  <c r="DX12" i="4"/>
  <c r="DR15" i="4"/>
  <c r="DF13" i="4"/>
  <c r="DJ13" i="4"/>
  <c r="CZ14" i="4"/>
  <c r="DD14" i="4"/>
  <c r="DJ14" i="4" s="1"/>
  <c r="DP14" i="4" s="1"/>
  <c r="CT16" i="4"/>
  <c r="CX16" i="4"/>
  <c r="CZ16" i="4" s="1"/>
  <c r="HD12" i="4" l="1"/>
  <c r="GX12" i="4"/>
  <c r="GR12" i="4"/>
  <c r="GL12" i="4"/>
  <c r="GF12" i="4"/>
  <c r="ED15" i="4"/>
  <c r="EH15" i="4"/>
  <c r="EN15" i="4" s="1"/>
  <c r="ET15" i="4" s="1"/>
  <c r="EZ15" i="4" s="1"/>
  <c r="FF15" i="4" s="1"/>
  <c r="FL15" i="4" s="1"/>
  <c r="FR15" i="4" s="1"/>
  <c r="FX15" i="4" s="1"/>
  <c r="GD15" i="4" s="1"/>
  <c r="DR14" i="4"/>
  <c r="DV14" i="4"/>
  <c r="EB14" i="4" s="1"/>
  <c r="EH14" i="4" s="1"/>
  <c r="DL13" i="4"/>
  <c r="DP13" i="4"/>
  <c r="DV13" i="4" s="1"/>
  <c r="DL14" i="4"/>
  <c r="DJ16" i="4"/>
  <c r="DL16" i="4" s="1"/>
  <c r="DF14" i="4"/>
  <c r="DF16" i="4" s="1"/>
  <c r="DD16" i="4"/>
  <c r="GF15" i="4" l="1"/>
  <c r="GJ15" i="4"/>
  <c r="GP15" i="4" s="1"/>
  <c r="GV15" i="4" s="1"/>
  <c r="HB15" i="4" s="1"/>
  <c r="FZ15" i="4"/>
  <c r="FT15" i="4"/>
  <c r="FN15" i="4"/>
  <c r="FH15" i="4"/>
  <c r="FB15" i="4"/>
  <c r="EV15" i="4"/>
  <c r="EJ14" i="4"/>
  <c r="EN14" i="4"/>
  <c r="EP15" i="4"/>
  <c r="EJ15" i="4"/>
  <c r="ED14" i="4"/>
  <c r="DX13" i="4"/>
  <c r="EB13" i="4"/>
  <c r="DX14" i="4"/>
  <c r="DV16" i="4"/>
  <c r="DX16" i="4" s="1"/>
  <c r="DR13" i="4"/>
  <c r="DP16" i="4"/>
  <c r="DR16" i="4" s="1"/>
  <c r="HD15" i="4" l="1"/>
  <c r="GX15" i="4"/>
  <c r="GR15" i="4"/>
  <c r="GL15" i="4"/>
  <c r="EP14" i="4"/>
  <c r="ET14" i="4"/>
  <c r="ED13" i="4"/>
  <c r="EH13" i="4"/>
  <c r="EN13" i="4" s="1"/>
  <c r="ET13" i="4" s="1"/>
  <c r="EZ13" i="4" s="1"/>
  <c r="FF13" i="4" s="1"/>
  <c r="FL13" i="4" s="1"/>
  <c r="FR13" i="4" s="1"/>
  <c r="FX13" i="4" s="1"/>
  <c r="GD13" i="4" s="1"/>
  <c r="EB16" i="4"/>
  <c r="ED16" i="4" s="1"/>
  <c r="GF13" i="4" l="1"/>
  <c r="GJ13" i="4"/>
  <c r="GP13" i="4" s="1"/>
  <c r="GV13" i="4" s="1"/>
  <c r="HB13" i="4" s="1"/>
  <c r="FZ13" i="4"/>
  <c r="FT13" i="4"/>
  <c r="FN13" i="4"/>
  <c r="FH13" i="4"/>
  <c r="FB13" i="4"/>
  <c r="EV14" i="4"/>
  <c r="EZ14" i="4"/>
  <c r="EV13" i="4"/>
  <c r="ET16" i="4"/>
  <c r="EV16" i="4" s="1"/>
  <c r="EP13" i="4"/>
  <c r="EN16" i="4"/>
  <c r="EP16" i="4" s="1"/>
  <c r="EJ13" i="4"/>
  <c r="EH16" i="4"/>
  <c r="EJ16" i="4" s="1"/>
  <c r="HD13" i="4" l="1"/>
  <c r="GX13" i="4"/>
  <c r="GR13" i="4"/>
  <c r="GL13" i="4"/>
  <c r="FB14" i="4"/>
  <c r="FF14" i="4"/>
  <c r="FL14" i="4" s="1"/>
  <c r="FR14" i="4" s="1"/>
  <c r="FX14" i="4" s="1"/>
  <c r="GD14" i="4" s="1"/>
  <c r="GJ14" i="4" s="1"/>
  <c r="EZ16" i="4"/>
  <c r="FB16" i="4" s="1"/>
  <c r="GL14" i="4" l="1"/>
  <c r="GP14" i="4"/>
  <c r="GV14" i="4" s="1"/>
  <c r="HB14" i="4" s="1"/>
  <c r="GJ16" i="4"/>
  <c r="GL16" i="4" s="1"/>
  <c r="GF14" i="4"/>
  <c r="GD16" i="4"/>
  <c r="GF16" i="4" s="1"/>
  <c r="FZ14" i="4"/>
  <c r="FX16" i="4"/>
  <c r="FZ16" i="4" s="1"/>
  <c r="FT14" i="4"/>
  <c r="FR16" i="4"/>
  <c r="FT16" i="4" s="1"/>
  <c r="FN14" i="4"/>
  <c r="FL16" i="4"/>
  <c r="FN16" i="4" s="1"/>
  <c r="FH14" i="4"/>
  <c r="FF16" i="4"/>
  <c r="FH16" i="4" s="1"/>
  <c r="HD14" i="4" l="1"/>
  <c r="HD16" i="4" s="1"/>
  <c r="HB16" i="4"/>
  <c r="GX14" i="4"/>
  <c r="GX16" i="4" s="1"/>
  <c r="GV16" i="4"/>
  <c r="GR14" i="4"/>
  <c r="GP16" i="4"/>
  <c r="GR16" i="4" s="1"/>
</calcChain>
</file>

<file path=xl/sharedStrings.xml><?xml version="1.0" encoding="utf-8"?>
<sst xmlns="http://schemas.openxmlformats.org/spreadsheetml/2006/main" count="309" uniqueCount="89">
  <si>
    <t>รวม</t>
  </si>
  <si>
    <t>ยอดสะสม (คน)</t>
  </si>
  <si>
    <t>ที่</t>
  </si>
  <si>
    <t>ชาย</t>
  </si>
  <si>
    <t>หญิง</t>
  </si>
  <si>
    <t>ศูนย์ดำรงธรรม</t>
  </si>
  <si>
    <t>จังหวัดอ่างทอง</t>
  </si>
  <si>
    <t>อำเภอเมืองอ่างทอง</t>
  </si>
  <si>
    <t>อำเภอวิเศษชัยชาญ</t>
  </si>
  <si>
    <t>อำเภอโพธิ์ทอง</t>
  </si>
  <si>
    <t>อำเภอป่าโมก</t>
  </si>
  <si>
    <t>อำเภอไชโย</t>
  </si>
  <si>
    <t>อำเภอแสวงหา</t>
  </si>
  <si>
    <t>อำเภอสามโก้</t>
  </si>
  <si>
    <t>ครั้งที่ 1 - 3 (12 มิ.ย. - 21 ก.ค.60)</t>
  </si>
  <si>
    <t>ครั้งที่ 4
(24 ก.ค.-4 ส.ค. 60)</t>
  </si>
  <si>
    <t>ครั้งที่ 1 -3
(12 มิ.ย. - 21 ก.ค.60)</t>
  </si>
  <si>
    <t>ครั้งที่ 5 
(7-18 สิงหาคม 2560)</t>
  </si>
  <si>
    <t>ครั้งที่ 1 - 4
(12 มิ.ย. - 4 ส.ค. 60)</t>
  </si>
  <si>
    <t>ครั้งที่ 1 - 5
(12 มิ.ย. - 18 ส.ค. 60)</t>
  </si>
  <si>
    <t>ครั้งที่ 6 
(21 ส.ค.-1 ก.ย. 60)</t>
  </si>
  <si>
    <t>ครั้งที่ 1 - 6
(12 มิ.ย. - 1 ก.ย. 60)</t>
  </si>
  <si>
    <t>ครั้งที่ 7
(4 - 15 ก.ย. 2560)</t>
  </si>
  <si>
    <t>ครั้งที่ 1 - 7
(12 มิ.ย. - 15 ก.ย. 60)</t>
  </si>
  <si>
    <t>ครั้งที่ 8
(18 - 29 ก.ย. 60)</t>
  </si>
  <si>
    <t>ครั้งที่ 9 
(2 - 12 ต.ค. 60)</t>
  </si>
  <si>
    <t>ครั้งที่ 1 - 8
(12 มิ.ย. - 29 ก.ย. 60)</t>
  </si>
  <si>
    <t>ครั้งที่ 10 
(16 - 27 ต.ค. 60)</t>
  </si>
  <si>
    <t>ครั้งที่ 1 - 9
(12 มิย. - 27 ต.ค. 60)</t>
  </si>
  <si>
    <t>ครั้งที่ 11
(30 ต.ค. - 10 พ.ย. 60)</t>
  </si>
  <si>
    <t>ครั้งที่ 1 - 10
(12 มิ.ย. - 27 ต.ค. 60)</t>
  </si>
  <si>
    <t>ครั้งที่ 12
(13 - 24 พ.ย. 60)</t>
  </si>
  <si>
    <t>ครั้งที่ 1 - 11
(12 มิ.ย. - 10 พ.ย. 60)</t>
  </si>
  <si>
    <t>ครั้งที่ 13
(27 พ.ย. - 8 ธ.ค. 60)</t>
  </si>
  <si>
    <t>ครั้งที่ 1 - 12
(12 มิ.ย. - 24 พ.ย. 60)</t>
  </si>
  <si>
    <t>ครั้งที่ 14 
(12 - 22 ต.ค. 60)</t>
  </si>
  <si>
    <t>ครั้งที่ 1 - 13 
(12 มิย. - 8 ธ.ค. 60)</t>
  </si>
  <si>
    <r>
      <t xml:space="preserve">ครั้งที่ 15
</t>
    </r>
    <r>
      <rPr>
        <b/>
        <sz val="13"/>
        <color theme="1"/>
        <rFont val="TH SarabunIT๙"/>
        <family val="2"/>
      </rPr>
      <t xml:space="preserve"> (25 ธ.ค. 60 - 5 ม.ค. 61)</t>
    </r>
  </si>
  <si>
    <t>ครั้งที่ 1 - 14
(12 มิ.ย. - 22 ธ.ค. 60)</t>
  </si>
  <si>
    <t>ครั้งที่ 16 
(8 - 19 ม.ค. 61)</t>
  </si>
  <si>
    <t>ครั้งที่ 1 - 15
(12 ม.ย. 60 - 5 ม.ค. 61)</t>
  </si>
  <si>
    <r>
      <t xml:space="preserve">ครั้งที่ 17
</t>
    </r>
    <r>
      <rPr>
        <b/>
        <sz val="14"/>
        <color theme="1"/>
        <rFont val="TH SarabunIT๙"/>
        <family val="2"/>
      </rPr>
      <t>(22 ม.ค. - 2 ก.พ. 61)</t>
    </r>
    <r>
      <rPr>
        <b/>
        <sz val="16"/>
        <color theme="1"/>
        <rFont val="TH SarabunIT๙"/>
        <family val="2"/>
      </rPr>
      <t xml:space="preserve"> </t>
    </r>
  </si>
  <si>
    <r>
      <rPr>
        <b/>
        <sz val="16"/>
        <color theme="1"/>
        <rFont val="TH SarabunIT๙"/>
        <family val="2"/>
      </rPr>
      <t>ครั้งที่ 1 - 16</t>
    </r>
    <r>
      <rPr>
        <b/>
        <sz val="14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ม.ย. 6 -19 ม.ค. 61)</t>
    </r>
  </si>
  <si>
    <t>ครั้งที่ 18
(5 - 16 ก.พ. 61)</t>
  </si>
  <si>
    <r>
      <t xml:space="preserve">ครั้งที่ 1 - 17
</t>
    </r>
    <r>
      <rPr>
        <b/>
        <sz val="12"/>
        <color theme="1"/>
        <rFont val="TH SarabunIT๙"/>
        <family val="2"/>
      </rPr>
      <t>(12 มิ.ย. 60 - 2 ก.พ. 61)</t>
    </r>
  </si>
  <si>
    <t>ครั้งที่ 19
(19 ก.พ. - 2 มี.ค. 61)</t>
  </si>
  <si>
    <r>
      <t xml:space="preserve">ครั้งที่ 1 - 18
</t>
    </r>
    <r>
      <rPr>
        <b/>
        <sz val="12"/>
        <color theme="1"/>
        <rFont val="TH SarabunIT๙"/>
        <family val="2"/>
      </rPr>
      <t>(12 มิ.ย. 60 - 16 ก.พ. 61)</t>
    </r>
  </si>
  <si>
    <t>ครั้งที่ 20
(5 - 16 มี.ค. 61)</t>
  </si>
  <si>
    <r>
      <rPr>
        <b/>
        <sz val="14"/>
        <color theme="1"/>
        <rFont val="TH SarabunIT๙"/>
        <family val="2"/>
      </rPr>
      <t xml:space="preserve">ครั้งที่ 1 - 20
</t>
    </r>
    <r>
      <rPr>
        <b/>
        <sz val="12"/>
        <color theme="1"/>
        <rFont val="TH SarabunIT๙"/>
        <family val="2"/>
      </rPr>
      <t>(12 มิ.ย. 60 - 2 มี.ค. 61)</t>
    </r>
  </si>
  <si>
    <t>ครั้งที่ 21 
(19 - 30 มี.ค. 61)</t>
  </si>
  <si>
    <r>
      <t xml:space="preserve">ครั้งที่ 1 - 20
</t>
    </r>
    <r>
      <rPr>
        <b/>
        <sz val="12"/>
        <rFont val="TH SarabunIT๙"/>
        <family val="2"/>
      </rPr>
      <t>(12 มิ.ย. 60 - 16 มี.ค. 61)</t>
    </r>
  </si>
  <si>
    <t>ครั้งที่ 22
(2 - 11 เม.ย. 61)</t>
  </si>
  <si>
    <r>
      <rPr>
        <b/>
        <sz val="14"/>
        <color theme="1"/>
        <rFont val="TH SarabunIT๙"/>
        <family val="2"/>
      </rPr>
      <t xml:space="preserve">ครั้งที่ 1 - 21
</t>
    </r>
    <r>
      <rPr>
        <b/>
        <sz val="12"/>
        <color theme="1"/>
        <rFont val="TH SarabunIT๙"/>
        <family val="2"/>
      </rPr>
      <t>(12 มิ.ย. 60 - 30 มี.ค. 61)</t>
    </r>
  </si>
  <si>
    <t>ครั้งที่ 23 
(17 - 27 เม.ย. 61)</t>
  </si>
  <si>
    <r>
      <rPr>
        <b/>
        <sz val="12"/>
        <color theme="1"/>
        <rFont val="TH SarabunIT๙"/>
        <family val="2"/>
      </rPr>
      <t>ครั้งที่ 1 - 22</t>
    </r>
    <r>
      <rPr>
        <b/>
        <sz val="11"/>
        <color theme="1"/>
        <rFont val="TH SarabunIT๙"/>
        <family val="2"/>
      </rPr>
      <t xml:space="preserve">
(12 ม.ย. 60 - 11 เม.ย. 61)</t>
    </r>
  </si>
  <si>
    <t>ครั้งที่ 24
(30 เม.ย. - 11 พ.ค. 61)</t>
  </si>
  <si>
    <r>
      <rPr>
        <b/>
        <sz val="12"/>
        <color theme="1"/>
        <rFont val="TH SarabunIT๙"/>
        <family val="2"/>
      </rPr>
      <t>ครั้งที่ 1 - 23</t>
    </r>
    <r>
      <rPr>
        <b/>
        <sz val="11"/>
        <color theme="1"/>
        <rFont val="TH SarabunIT๙"/>
        <family val="2"/>
      </rPr>
      <t xml:space="preserve">
(12 มิ.ย. 60 - 27 เม.ย. 61)</t>
    </r>
  </si>
  <si>
    <t>ครั้งที่ 25
(15 - 25 พ.ค. 61)</t>
  </si>
  <si>
    <r>
      <rPr>
        <b/>
        <sz val="14"/>
        <color theme="1"/>
        <rFont val="TH SarabunIT๙"/>
        <family val="2"/>
      </rPr>
      <t xml:space="preserve">ครั้งที่ 1 - 24
</t>
    </r>
    <r>
      <rPr>
        <b/>
        <sz val="12"/>
        <color theme="1"/>
        <rFont val="TH SarabunIT๙"/>
        <family val="2"/>
      </rPr>
      <t>(12 มิ.ย. 60 - 11 พ.ค. 61)</t>
    </r>
  </si>
  <si>
    <t xml:space="preserve"> </t>
  </si>
  <si>
    <t>ครั้งที่ 26
(28 พ.ค. - 8 มิ.ย. 61)</t>
  </si>
  <si>
    <r>
      <rPr>
        <b/>
        <sz val="14"/>
        <color theme="1"/>
        <rFont val="TH SarabunIT๙"/>
        <family val="2"/>
      </rPr>
      <t>ครั้งที่ 1 - 25</t>
    </r>
    <r>
      <rPr>
        <b/>
        <sz val="11"/>
        <color theme="1"/>
        <rFont val="TH SarabunIT๙"/>
        <family val="2"/>
      </rPr>
      <t xml:space="preserve">
(12 มิ.ย. 60 - 25 พ.ค. 61)</t>
    </r>
  </si>
  <si>
    <r>
      <rPr>
        <b/>
        <sz val="16"/>
        <color theme="1"/>
        <rFont val="TH SarabunIT๙"/>
        <family val="2"/>
      </rPr>
      <t>ครั้งที่ 27</t>
    </r>
    <r>
      <rPr>
        <b/>
        <sz val="14"/>
        <color theme="1"/>
        <rFont val="TH SarabunIT๙"/>
        <family val="2"/>
      </rPr>
      <t xml:space="preserve">
(11 - 22 มิ.ย. 61)</t>
    </r>
  </si>
  <si>
    <r>
      <t xml:space="preserve">ครั้งที่ 1 - 26
</t>
    </r>
    <r>
      <rPr>
        <b/>
        <sz val="12"/>
        <color theme="1"/>
        <rFont val="TH SarabunIT๙"/>
        <family val="2"/>
      </rPr>
      <t>(12 มิ.ย. 60 - 8 มิ.ย 61)</t>
    </r>
  </si>
  <si>
    <t>ครั้งที่ 28
(25 มิ.ย. - 6 ก.ค. 61)</t>
  </si>
  <si>
    <r>
      <rPr>
        <b/>
        <sz val="16"/>
        <color theme="1"/>
        <rFont val="TH SarabunIT๙"/>
        <family val="2"/>
      </rPr>
      <t>ครั้งที่ 1 - 27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มิ.ย. 60 - 22 มิ.ย. 61)</t>
    </r>
  </si>
  <si>
    <t>ครั้งที่ 29
(9 - 20 ก.ค. 61)</t>
  </si>
  <si>
    <r>
      <t xml:space="preserve">ครั้งที่1 - 28
</t>
    </r>
    <r>
      <rPr>
        <b/>
        <sz val="14"/>
        <color theme="1"/>
        <rFont val="TH SarabunIT๙"/>
        <family val="2"/>
      </rPr>
      <t>(12 มิ.ย. 60 - 6 ก.ค. 61)</t>
    </r>
  </si>
  <si>
    <t>ครั้งที่ 30
(23 ก.ค. - 3 ส.ค. 61)</t>
  </si>
  <si>
    <r>
      <rPr>
        <b/>
        <sz val="16"/>
        <color theme="1"/>
        <rFont val="TH SarabunIT๙"/>
        <family val="2"/>
      </rPr>
      <t xml:space="preserve">ครั้งที่ 1 - 29
</t>
    </r>
    <r>
      <rPr>
        <b/>
        <sz val="12"/>
        <color theme="1"/>
        <rFont val="TH SarabunIT๙"/>
        <family val="2"/>
      </rPr>
      <t>(12 มิ.ย. 60 - 20 ก.ค. 61)</t>
    </r>
  </si>
  <si>
    <r>
      <rPr>
        <b/>
        <sz val="14"/>
        <color theme="1"/>
        <rFont val="TH SarabunIT๙"/>
        <family val="2"/>
      </rPr>
      <t>ครั้งที่ 31</t>
    </r>
    <r>
      <rPr>
        <b/>
        <sz val="18"/>
        <color theme="1"/>
        <rFont val="TH SarabunIT๙"/>
        <family val="2"/>
      </rPr>
      <t xml:space="preserve">
</t>
    </r>
    <r>
      <rPr>
        <b/>
        <sz val="14"/>
        <color theme="1"/>
        <rFont val="TH SarabunIT๙"/>
        <family val="2"/>
      </rPr>
      <t>(6 - 17 ส.ค. 61)</t>
    </r>
  </si>
  <si>
    <r>
      <rPr>
        <b/>
        <sz val="16"/>
        <color theme="1"/>
        <rFont val="TH SarabunIT๙"/>
        <family val="2"/>
      </rPr>
      <t>ครั้งที่ 1 - 30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ม.ย. 60 - 3 ส.ค. 61)</t>
    </r>
  </si>
  <si>
    <t>ครั้งที่ 32 
(20 - 31 ส.ค. 61)</t>
  </si>
  <si>
    <r>
      <rPr>
        <b/>
        <sz val="18"/>
        <color theme="1"/>
        <rFont val="TH SarabunIT๙"/>
        <family val="2"/>
      </rPr>
      <t>ครั้งที่ 1 - 31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มิ.ย. 60 - 17 ส.ค. 61)</t>
    </r>
  </si>
  <si>
    <t>ครั้งที่ 33
(3 - 14 ก.ย. 61)</t>
  </si>
  <si>
    <r>
      <t xml:space="preserve">ครั้งที่ 1 - 32
</t>
    </r>
    <r>
      <rPr>
        <b/>
        <sz val="12"/>
        <color theme="1"/>
        <rFont val="TH SarabunIT๙"/>
        <family val="2"/>
      </rPr>
      <t>(12 มิ.ย. 60 - 31 ส.ค. 61)</t>
    </r>
  </si>
  <si>
    <t>ครั้งที่ 34
(17 - 28 ก.ย. 61)</t>
  </si>
  <si>
    <r>
      <rPr>
        <b/>
        <sz val="18"/>
        <color theme="1"/>
        <rFont val="TH SarabunIT๙"/>
        <family val="2"/>
      </rPr>
      <t>ครั้งที่ 1 - 33</t>
    </r>
    <r>
      <rPr>
        <b/>
        <sz val="12"/>
        <color theme="1"/>
        <rFont val="TH SarabunIT๙"/>
        <family val="2"/>
      </rPr>
      <t xml:space="preserve">
(12 ม.ย. 60 - 14 ก.ย. 61)</t>
    </r>
  </si>
  <si>
    <t>ครั้งที่ 35
(1 - 12 ต.ค. 61)</t>
  </si>
  <si>
    <r>
      <rPr>
        <b/>
        <sz val="18"/>
        <color theme="1"/>
        <rFont val="TH SarabunIT๙"/>
        <family val="2"/>
      </rPr>
      <t>ครั้งที่ 1 - 34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มิ.ย. 60 - 28 ก.ย. 61)</t>
    </r>
  </si>
  <si>
    <t>ครั้งที่ 36
16 ต.ค. - 2 พ.ย. 61</t>
  </si>
  <si>
    <r>
      <rPr>
        <b/>
        <sz val="18"/>
        <color theme="1"/>
        <rFont val="TH SarabunIT๙"/>
        <family val="2"/>
      </rPr>
      <t>ครั้งที่ 1 - 35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มิ.ย. 60 - 12 ต.ค. 61)</t>
    </r>
  </si>
  <si>
    <t>ครั้งที่ 37 
5 - 16 พ.ย. 61</t>
  </si>
  <si>
    <r>
      <rPr>
        <b/>
        <sz val="18"/>
        <color theme="1"/>
        <rFont val="TH SarabunIT๙"/>
        <family val="2"/>
      </rPr>
      <t>ครั้งที่ 1 - 36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มิ.ย. 60 - 12 พ.ย.. 61)</t>
    </r>
  </si>
  <si>
    <r>
      <t xml:space="preserve">รายงานยอดสะสมระหว่างวันที่ 12 มิถุนายน 2560 </t>
    </r>
    <r>
      <rPr>
        <b/>
        <sz val="26"/>
        <color theme="3" tint="-0.249977111117893"/>
        <rFont val="TH SarabunIT๙"/>
        <family val="2"/>
      </rPr>
      <t>-</t>
    </r>
    <r>
      <rPr>
        <b/>
        <sz val="24"/>
        <color theme="3" tint="-0.249977111117893"/>
        <rFont val="TH SarabunIT๙"/>
        <family val="2"/>
      </rPr>
      <t xml:space="preserve"> 23 พฤศจิกายน 2561</t>
    </r>
  </si>
  <si>
    <t>19 - 22 พ.ย. 61</t>
  </si>
  <si>
    <t xml:space="preserve"> 23 พ.ย. 61</t>
  </si>
  <si>
    <t>หมายเหตุ : ยอดสะสมตั้งแต่วันที่ 12 มิถุนายน 2560 - 23 พฤศจิกายน 2561 มีผู้มาตอบแบบสอบถามรวมทั้งสิ้น 11,642 ราย</t>
  </si>
  <si>
    <r>
      <t xml:space="preserve">               </t>
    </r>
    <r>
      <rPr>
        <b/>
        <sz val="18"/>
        <color theme="1"/>
        <rFont val="TH SarabunIT๙"/>
        <family val="2"/>
      </rPr>
      <t>แบ่งเป็น ชาย 5,361 ราย และหญิง 6,281 ราย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</si>
</sst>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D07041E]d\ mmmm\ yyyy;@"/>
    <numFmt numFmtId="188" formatCode="[$-1070000]d/m/yy;@"/>
  </numFmts>
  <fonts count="26" x14ac:knownFonts="1">
    <font>
      <sz val="11"/>
      <color theme="1"/>
      <name val="Tahoma"/>
      <family val="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sz val="26"/>
      <color theme="1"/>
      <name val="TH SarabunIT๙"/>
      <family val="2"/>
    </font>
    <font>
      <b/>
      <sz val="24"/>
      <color theme="3" tint="-0.249977111117893"/>
      <name val="TH SarabunIT๙"/>
      <family val="2"/>
    </font>
    <font>
      <b/>
      <sz val="16"/>
      <color theme="1"/>
      <name val="TH SarabunIT๙"/>
      <family val="2"/>
    </font>
    <font>
      <b/>
      <sz val="26"/>
      <color theme="3" tint="-0.249977111117893"/>
      <name val="TH SarabunIT๙"/>
      <family val="2"/>
    </font>
    <font>
      <sz val="16"/>
      <color theme="1"/>
      <name val="Tahoma"/>
      <family val="2"/>
      <scheme val="minor"/>
    </font>
    <font>
      <b/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1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sz val="18"/>
      <color theme="1"/>
      <name val="Tahoma"/>
      <family val="2"/>
      <scheme val="minor"/>
    </font>
    <font>
      <sz val="11"/>
      <color rgb="FFFF0000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1" fillId="2" borderId="0" xfId="0" applyFont="1" applyFill="1"/>
    <xf numFmtId="0" fontId="2" fillId="2" borderId="0" xfId="0" applyFont="1" applyFill="1" applyBorder="1"/>
    <xf numFmtId="0" fontId="4" fillId="2" borderId="0" xfId="0" applyFont="1" applyFill="1"/>
    <xf numFmtId="0" fontId="1" fillId="2" borderId="0" xfId="0" applyFont="1" applyFill="1" applyAlignment="1">
      <alignment vertical="center"/>
    </xf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 wrapText="1"/>
    </xf>
    <xf numFmtId="16" fontId="11" fillId="2" borderId="0" xfId="0" applyNumberFormat="1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15" fontId="2" fillId="2" borderId="2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15" fontId="7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5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87" fontId="16" fillId="2" borderId="2" xfId="0" applyNumberFormat="1" applyFont="1" applyFill="1" applyBorder="1" applyAlignment="1">
      <alignment horizontal="center" vertical="center" wrapText="1"/>
    </xf>
    <xf numFmtId="187" fontId="9" fillId="2" borderId="4" xfId="0" applyNumberFormat="1" applyFont="1" applyFill="1" applyBorder="1" applyAlignment="1">
      <alignment horizontal="center" vertical="center" wrapText="1"/>
    </xf>
    <xf numFmtId="187" fontId="9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5" fontId="10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7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87" fontId="7" fillId="2" borderId="4" xfId="0" applyNumberFormat="1" applyFont="1" applyFill="1" applyBorder="1" applyAlignment="1">
      <alignment horizontal="center" vertical="center" wrapText="1"/>
    </xf>
    <xf numFmtId="187" fontId="7" fillId="2" borderId="3" xfId="0" applyNumberFormat="1" applyFont="1" applyFill="1" applyBorder="1" applyAlignment="1">
      <alignment horizontal="center" vertical="center" wrapText="1"/>
    </xf>
    <xf numFmtId="187" fontId="14" fillId="2" borderId="2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33"/>
      <color rgb="FFCCFF66"/>
      <color rgb="FF25DB84"/>
      <color rgb="FF00CC66"/>
      <color rgb="FF33CC33"/>
      <color rgb="FFFFFF99"/>
      <color rgb="FF66FF33"/>
      <color rgb="FF99FF66"/>
      <color rgb="FF00FF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102713</xdr:colOff>
      <xdr:row>0</xdr:row>
      <xdr:rowOff>188515</xdr:rowOff>
    </xdr:from>
    <xdr:to>
      <xdr:col>1</xdr:col>
      <xdr:colOff>1051720</xdr:colOff>
      <xdr:row>4</xdr:row>
      <xdr:rowOff>168671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3" y="188515"/>
          <a:ext cx="1167288" cy="11707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217</xdr:col>
      <xdr:colOff>428333</xdr:colOff>
      <xdr:row>0</xdr:row>
      <xdr:rowOff>110402</xdr:rowOff>
    </xdr:from>
    <xdr:ext cx="2803405" cy="1119910"/>
    <xdr:sp macro="" textlink="">
      <xdr:nvSpPr>
        <xdr:cNvPr id="4" name="สี่เหลี่ยมผืนผ้า 3"/>
        <xdr:cNvSpPr/>
      </xdr:nvSpPr>
      <xdr:spPr>
        <a:xfrm>
          <a:off x="5379349" y="110402"/>
          <a:ext cx="2803405" cy="111991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รายงานผลการ</a:t>
          </a:r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ตอบแบบคำถามของ</a:t>
          </a:r>
          <a:endParaRPr lang="en-US" sz="24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นายกรัฐมนตรี ๔ + 6 ข้อ </a:t>
          </a:r>
          <a:endParaRPr lang="th-TH" sz="24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</xdr:col>
      <xdr:colOff>940560</xdr:colOff>
      <xdr:row>0</xdr:row>
      <xdr:rowOff>18212</xdr:rowOff>
    </xdr:from>
    <xdr:ext cx="3970742" cy="952500"/>
    <xdr:sp macro="" textlink="">
      <xdr:nvSpPr>
        <xdr:cNvPr id="5" name="สี่เหลี่ยมผืนผ้า 4"/>
        <xdr:cNvSpPr/>
      </xdr:nvSpPr>
      <xdr:spPr>
        <a:xfrm>
          <a:off x="1188210" y="18212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256</xdr:col>
      <xdr:colOff>548137</xdr:colOff>
      <xdr:row>1</xdr:row>
      <xdr:rowOff>143774</xdr:rowOff>
    </xdr:from>
    <xdr:to>
      <xdr:col>259</xdr:col>
      <xdr:colOff>393159</xdr:colOff>
      <xdr:row>5</xdr:row>
      <xdr:rowOff>179433</xdr:rowOff>
    </xdr:to>
    <xdr:pic>
      <xdr:nvPicPr>
        <xdr:cNvPr id="6" name="รูปภาพ 5"/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97972" y="440307"/>
          <a:ext cx="1893797" cy="1356579"/>
        </a:xfrm>
        <a:prstGeom prst="rect">
          <a:avLst/>
        </a:prstGeom>
      </xdr:spPr>
    </xdr:pic>
    <xdr:clientData/>
  </xdr:twoCellAnchor>
  <xdr:oneCellAnchor>
    <xdr:from>
      <xdr:col>1</xdr:col>
      <xdr:colOff>1098060</xdr:colOff>
      <xdr:row>0</xdr:row>
      <xdr:rowOff>125405</xdr:rowOff>
    </xdr:from>
    <xdr:ext cx="2834379" cy="1214436"/>
    <xdr:sp macro="" textlink="">
      <xdr:nvSpPr>
        <xdr:cNvPr id="7" name="สี่เหลี่ยมผืนผ้า 6"/>
        <xdr:cNvSpPr/>
      </xdr:nvSpPr>
      <xdr:spPr>
        <a:xfrm>
          <a:off x="1316341" y="125405"/>
          <a:ext cx="2834379" cy="121443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"พระสมเด็จเกษไชโย หลวงพ่อโตองค์ใหญ่</a:t>
          </a:r>
        </a:p>
        <a:p>
          <a:pPr algn="ctr"/>
          <a:r>
            <a:rPr lang="th-TH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วีรไทยใจกล้า ตุ๊กตาชาววัง โด่งดังจักสาน</a:t>
          </a:r>
        </a:p>
        <a:p>
          <a:pPr algn="ctr"/>
          <a:r>
            <a:rPr lang="th-TH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ถิ่นฐานทำกลอง เมืองสองพระนอน"</a:t>
          </a:r>
        </a:p>
      </xdr:txBody>
    </xdr:sp>
    <xdr:clientData/>
  </xdr:oneCellAnchor>
  <xdr:oneCellAnchor>
    <xdr:from>
      <xdr:col>2</xdr:col>
      <xdr:colOff>5754</xdr:colOff>
      <xdr:row>4</xdr:row>
      <xdr:rowOff>0</xdr:rowOff>
    </xdr:from>
    <xdr:ext cx="3339353" cy="392206"/>
    <xdr:sp macro="" textlink="">
      <xdr:nvSpPr>
        <xdr:cNvPr id="8" name="สี่เหลี่ยมผืนผ้า 7"/>
        <xdr:cNvSpPr/>
      </xdr:nvSpPr>
      <xdr:spPr>
        <a:xfrm>
          <a:off x="1563488" y="1190625"/>
          <a:ext cx="3339353" cy="392206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/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214</xdr:col>
      <xdr:colOff>267890</xdr:colOff>
      <xdr:row>0</xdr:row>
      <xdr:rowOff>69454</xdr:rowOff>
    </xdr:from>
    <xdr:to>
      <xdr:col>217</xdr:col>
      <xdr:colOff>339430</xdr:colOff>
      <xdr:row>4</xdr:row>
      <xdr:rowOff>59532</xdr:rowOff>
    </xdr:to>
    <xdr:pic>
      <xdr:nvPicPr>
        <xdr:cNvPr id="10" name="รูปภาพ 9" descr="F:\สัญลักษณ์-รูปภาพ\11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" t="9309" r="24978" b="26374"/>
        <a:stretch/>
      </xdr:blipFill>
      <xdr:spPr bwMode="auto">
        <a:xfrm>
          <a:off x="4167187" y="69454"/>
          <a:ext cx="1480446" cy="11807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52"/>
  <sheetViews>
    <sheetView tabSelected="1" view="pageBreakPreview" zoomScale="96" zoomScaleNormal="110" zoomScaleSheetLayoutView="96" zoomScalePageLayoutView="70" workbookViewId="0">
      <selection activeCell="HD9" sqref="HD9"/>
    </sheetView>
  </sheetViews>
  <sheetFormatPr defaultColWidth="9" defaultRowHeight="23.25" x14ac:dyDescent="0.35"/>
  <cols>
    <col min="1" max="1" width="3.25" style="1" customWidth="1"/>
    <col min="2" max="2" width="18" style="1" customWidth="1"/>
    <col min="3" max="11" width="5" style="1" hidden="1" customWidth="1"/>
    <col min="12" max="41" width="7.625" style="1" hidden="1" customWidth="1"/>
    <col min="42" max="44" width="8" style="1" hidden="1" customWidth="1"/>
    <col min="45" max="47" width="7.125" style="1" hidden="1" customWidth="1"/>
    <col min="48" max="50" width="7.375" style="1" hidden="1" customWidth="1"/>
    <col min="51" max="53" width="7.125" style="1" hidden="1" customWidth="1"/>
    <col min="54" max="91" width="6.625" style="1" hidden="1" customWidth="1"/>
    <col min="92" max="92" width="8.25" style="1" hidden="1" customWidth="1"/>
    <col min="93" max="97" width="6.625" style="1" hidden="1" customWidth="1"/>
    <col min="98" max="98" width="7.875" style="1" hidden="1" customWidth="1"/>
    <col min="99" max="101" width="6.625" style="1" hidden="1" customWidth="1"/>
    <col min="102" max="103" width="6.375" style="1" hidden="1" customWidth="1"/>
    <col min="104" max="104" width="7.625" style="1" hidden="1" customWidth="1"/>
    <col min="105" max="109" width="6.625" style="1" hidden="1" customWidth="1"/>
    <col min="110" max="110" width="8.375" style="1" hidden="1" customWidth="1"/>
    <col min="111" max="115" width="6.625" style="1" hidden="1" customWidth="1"/>
    <col min="116" max="116" width="8" style="1" hidden="1" customWidth="1"/>
    <col min="117" max="121" width="6.625" style="1" hidden="1" customWidth="1"/>
    <col min="122" max="122" width="8.375" style="1" hidden="1" customWidth="1"/>
    <col min="123" max="127" width="6.625" style="1" hidden="1" customWidth="1"/>
    <col min="128" max="128" width="7.625" style="1" hidden="1" customWidth="1"/>
    <col min="129" max="133" width="6.625" style="1" hidden="1" customWidth="1"/>
    <col min="134" max="134" width="8" style="1" hidden="1" customWidth="1"/>
    <col min="135" max="139" width="6.625" style="1" hidden="1" customWidth="1"/>
    <col min="140" max="140" width="7.625" style="1" hidden="1" customWidth="1"/>
    <col min="141" max="145" width="6.625" style="1" hidden="1" customWidth="1"/>
    <col min="146" max="146" width="7.625" style="1" hidden="1" customWidth="1"/>
    <col min="147" max="151" width="6.625" style="1" hidden="1" customWidth="1"/>
    <col min="152" max="152" width="7.625" style="1" hidden="1" customWidth="1"/>
    <col min="153" max="157" width="6.625" style="1" hidden="1" customWidth="1"/>
    <col min="158" max="158" width="7.625" style="1" hidden="1" customWidth="1"/>
    <col min="159" max="163" width="6.625" style="1" hidden="1" customWidth="1"/>
    <col min="164" max="164" width="7.625" style="1" hidden="1" customWidth="1"/>
    <col min="165" max="169" width="6.625" style="1" hidden="1" customWidth="1"/>
    <col min="170" max="170" width="7.625" style="1" hidden="1" customWidth="1"/>
    <col min="171" max="175" width="6.625" style="1" hidden="1" customWidth="1"/>
    <col min="176" max="176" width="7.625" style="1" hidden="1" customWidth="1"/>
    <col min="177" max="181" width="6.625" style="1" hidden="1" customWidth="1"/>
    <col min="182" max="182" width="7.625" style="1" hidden="1" customWidth="1"/>
    <col min="183" max="187" width="6.625" style="1" hidden="1" customWidth="1"/>
    <col min="188" max="188" width="7.625" style="1" hidden="1" customWidth="1"/>
    <col min="189" max="193" width="6.625" style="1" hidden="1" customWidth="1"/>
    <col min="194" max="194" width="7.625" style="1" hidden="1" customWidth="1"/>
    <col min="195" max="199" width="6.625" style="1" hidden="1" customWidth="1"/>
    <col min="200" max="200" width="8.75" style="1" hidden="1" customWidth="1"/>
    <col min="201" max="205" width="6.625" style="1" hidden="1" customWidth="1"/>
    <col min="206" max="206" width="8" style="1" hidden="1" customWidth="1"/>
    <col min="207" max="209" width="6.625" style="1" hidden="1" customWidth="1"/>
    <col min="210" max="211" width="6.625" style="1" customWidth="1"/>
    <col min="212" max="215" width="8" style="1" customWidth="1"/>
    <col min="216" max="221" width="6.625" style="1" customWidth="1"/>
    <col min="222" max="223" width="7.25" style="1" customWidth="1"/>
    <col min="224" max="224" width="10.625" style="1" customWidth="1"/>
    <col min="225" max="225" width="7.125" style="1" customWidth="1"/>
    <col min="226" max="226" width="7.625" style="1" customWidth="1"/>
    <col min="227" max="231" width="7.125" style="1" customWidth="1"/>
    <col min="232" max="16384" width="9" style="1"/>
  </cols>
  <sheetData>
    <row r="1" spans="1:225" x14ac:dyDescent="0.3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10"/>
      <c r="HQ1" s="4"/>
    </row>
    <row r="2" spans="1:225" x14ac:dyDescent="0.3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3"/>
      <c r="HQ2" s="4"/>
    </row>
    <row r="3" spans="1:225" x14ac:dyDescent="0.35">
      <c r="A3" s="1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15"/>
      <c r="HQ3" s="4"/>
    </row>
    <row r="4" spans="1:225" x14ac:dyDescent="0.3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15"/>
      <c r="HQ4" s="4"/>
    </row>
    <row r="5" spans="1:225" ht="33.75" x14ac:dyDescent="0.5">
      <c r="A5" s="81" t="s">
        <v>84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3"/>
      <c r="HQ5" s="4"/>
    </row>
    <row r="6" spans="1:225" s="3" customFormat="1" ht="40.5" customHeight="1" x14ac:dyDescent="0.4">
      <c r="A6" s="84" t="s">
        <v>2</v>
      </c>
      <c r="B6" s="85" t="s">
        <v>5</v>
      </c>
      <c r="C6" s="61" t="s">
        <v>14</v>
      </c>
      <c r="D6" s="62"/>
      <c r="E6" s="62"/>
      <c r="F6" s="62"/>
      <c r="G6" s="62"/>
      <c r="H6" s="62"/>
      <c r="I6" s="62"/>
      <c r="J6" s="62"/>
      <c r="K6" s="63"/>
      <c r="L6" s="89" t="s">
        <v>16</v>
      </c>
      <c r="M6" s="90"/>
      <c r="N6" s="91"/>
      <c r="O6" s="86" t="s">
        <v>15</v>
      </c>
      <c r="P6" s="62"/>
      <c r="Q6" s="63"/>
      <c r="R6" s="61" t="s">
        <v>18</v>
      </c>
      <c r="S6" s="40"/>
      <c r="T6" s="41"/>
      <c r="U6" s="88" t="s">
        <v>17</v>
      </c>
      <c r="V6" s="77"/>
      <c r="W6" s="78"/>
      <c r="X6" s="88" t="s">
        <v>19</v>
      </c>
      <c r="Y6" s="40"/>
      <c r="Z6" s="41"/>
      <c r="AA6" s="88" t="s">
        <v>20</v>
      </c>
      <c r="AB6" s="92"/>
      <c r="AC6" s="93"/>
      <c r="AD6" s="94" t="s">
        <v>21</v>
      </c>
      <c r="AE6" s="52"/>
      <c r="AF6" s="53"/>
      <c r="AG6" s="76" t="s">
        <v>22</v>
      </c>
      <c r="AH6" s="52"/>
      <c r="AI6" s="53"/>
      <c r="AJ6" s="51" t="s">
        <v>23</v>
      </c>
      <c r="AK6" s="69"/>
      <c r="AL6" s="70"/>
      <c r="AM6" s="51" t="s">
        <v>24</v>
      </c>
      <c r="AN6" s="95"/>
      <c r="AO6" s="96"/>
      <c r="AP6" s="51" t="s">
        <v>26</v>
      </c>
      <c r="AQ6" s="40"/>
      <c r="AR6" s="41"/>
      <c r="AS6" s="47" t="s">
        <v>25</v>
      </c>
      <c r="AT6" s="52"/>
      <c r="AU6" s="53"/>
      <c r="AV6" s="51" t="s">
        <v>28</v>
      </c>
      <c r="AW6" s="40"/>
      <c r="AX6" s="41"/>
      <c r="AY6" s="48" t="s">
        <v>27</v>
      </c>
      <c r="AZ6" s="49"/>
      <c r="BA6" s="50"/>
      <c r="BB6" s="48" t="s">
        <v>30</v>
      </c>
      <c r="BC6" s="40"/>
      <c r="BD6" s="41"/>
      <c r="BE6" s="76" t="s">
        <v>29</v>
      </c>
      <c r="BF6" s="77"/>
      <c r="BG6" s="78"/>
      <c r="BH6" s="76" t="s">
        <v>32</v>
      </c>
      <c r="BI6" s="40"/>
      <c r="BJ6" s="41"/>
      <c r="BK6" s="47" t="s">
        <v>31</v>
      </c>
      <c r="BL6" s="79"/>
      <c r="BM6" s="80"/>
      <c r="BN6" s="48" t="s">
        <v>34</v>
      </c>
      <c r="BO6" s="52"/>
      <c r="BP6" s="53"/>
      <c r="BQ6" s="47" t="s">
        <v>33</v>
      </c>
      <c r="BR6" s="52"/>
      <c r="BS6" s="53"/>
      <c r="BT6" s="51" t="s">
        <v>36</v>
      </c>
      <c r="BU6" s="69"/>
      <c r="BV6" s="70"/>
      <c r="BW6" s="47" t="s">
        <v>35</v>
      </c>
      <c r="BX6" s="54"/>
      <c r="BY6" s="55"/>
      <c r="BZ6" s="51" t="s">
        <v>38</v>
      </c>
      <c r="CA6" s="40"/>
      <c r="CB6" s="41"/>
      <c r="CC6" s="47" t="s">
        <v>37</v>
      </c>
      <c r="CD6" s="52"/>
      <c r="CE6" s="53"/>
      <c r="CF6" s="51" t="s">
        <v>40</v>
      </c>
      <c r="CG6" s="40"/>
      <c r="CH6" s="41"/>
      <c r="CI6" s="44" t="s">
        <v>39</v>
      </c>
      <c r="CJ6" s="62"/>
      <c r="CK6" s="63"/>
      <c r="CL6" s="51" t="s">
        <v>42</v>
      </c>
      <c r="CM6" s="40"/>
      <c r="CN6" s="41"/>
      <c r="CO6" s="44" t="s">
        <v>41</v>
      </c>
      <c r="CP6" s="64"/>
      <c r="CQ6" s="65"/>
      <c r="CR6" s="61" t="s">
        <v>44</v>
      </c>
      <c r="CS6" s="40"/>
      <c r="CT6" s="41"/>
      <c r="CU6" s="44" t="s">
        <v>43</v>
      </c>
      <c r="CV6" s="54"/>
      <c r="CW6" s="55"/>
      <c r="CX6" s="51" t="s">
        <v>46</v>
      </c>
      <c r="CY6" s="40"/>
      <c r="CZ6" s="41"/>
      <c r="DA6" s="47" t="s">
        <v>45</v>
      </c>
      <c r="DB6" s="56"/>
      <c r="DC6" s="57"/>
      <c r="DD6" s="45" t="s">
        <v>48</v>
      </c>
      <c r="DE6" s="40"/>
      <c r="DF6" s="41"/>
      <c r="DG6" s="47" t="s">
        <v>47</v>
      </c>
      <c r="DH6" s="56"/>
      <c r="DI6" s="57"/>
      <c r="DJ6" s="58" t="s">
        <v>50</v>
      </c>
      <c r="DK6" s="59"/>
      <c r="DL6" s="60"/>
      <c r="DM6" s="47" t="s">
        <v>49</v>
      </c>
      <c r="DN6" s="37"/>
      <c r="DO6" s="38"/>
      <c r="DP6" s="39" t="s">
        <v>52</v>
      </c>
      <c r="DQ6" s="40"/>
      <c r="DR6" s="41"/>
      <c r="DS6" s="47" t="s">
        <v>51</v>
      </c>
      <c r="DT6" s="37"/>
      <c r="DU6" s="38"/>
      <c r="DV6" s="39" t="s">
        <v>54</v>
      </c>
      <c r="DW6" s="40"/>
      <c r="DX6" s="41"/>
      <c r="DY6" s="47" t="s">
        <v>53</v>
      </c>
      <c r="DZ6" s="37"/>
      <c r="EA6" s="38"/>
      <c r="EB6" s="39" t="s">
        <v>56</v>
      </c>
      <c r="EC6" s="40"/>
      <c r="ED6" s="41"/>
      <c r="EE6" s="47" t="s">
        <v>55</v>
      </c>
      <c r="EF6" s="37"/>
      <c r="EG6" s="38"/>
      <c r="EH6" s="43" t="s">
        <v>58</v>
      </c>
      <c r="EI6" s="40"/>
      <c r="EJ6" s="41"/>
      <c r="EK6" s="47" t="s">
        <v>57</v>
      </c>
      <c r="EL6" s="37"/>
      <c r="EM6" s="38"/>
      <c r="EN6" s="39" t="s">
        <v>61</v>
      </c>
      <c r="EO6" s="40"/>
      <c r="EP6" s="41"/>
      <c r="EQ6" s="47" t="s">
        <v>60</v>
      </c>
      <c r="ER6" s="37"/>
      <c r="ES6" s="38"/>
      <c r="ET6" s="48" t="s">
        <v>63</v>
      </c>
      <c r="EU6" s="40"/>
      <c r="EV6" s="41"/>
      <c r="EW6" s="47" t="s">
        <v>62</v>
      </c>
      <c r="EX6" s="37"/>
      <c r="EY6" s="38"/>
      <c r="EZ6" s="39" t="s">
        <v>65</v>
      </c>
      <c r="FA6" s="40"/>
      <c r="FB6" s="41"/>
      <c r="FC6" s="44" t="s">
        <v>64</v>
      </c>
      <c r="FD6" s="37"/>
      <c r="FE6" s="38"/>
      <c r="FF6" s="46" t="s">
        <v>67</v>
      </c>
      <c r="FG6" s="40"/>
      <c r="FH6" s="41"/>
      <c r="FI6" s="44" t="s">
        <v>66</v>
      </c>
      <c r="FJ6" s="37"/>
      <c r="FK6" s="38"/>
      <c r="FL6" s="39" t="s">
        <v>69</v>
      </c>
      <c r="FM6" s="40"/>
      <c r="FN6" s="41"/>
      <c r="FO6" s="44" t="s">
        <v>68</v>
      </c>
      <c r="FP6" s="37"/>
      <c r="FQ6" s="38"/>
      <c r="FR6" s="39" t="s">
        <v>71</v>
      </c>
      <c r="FS6" s="40"/>
      <c r="FT6" s="41"/>
      <c r="FU6" s="36" t="s">
        <v>70</v>
      </c>
      <c r="FV6" s="37"/>
      <c r="FW6" s="38"/>
      <c r="FX6" s="39" t="s">
        <v>73</v>
      </c>
      <c r="FY6" s="40"/>
      <c r="FZ6" s="41"/>
      <c r="GA6" s="36" t="s">
        <v>72</v>
      </c>
      <c r="GB6" s="37"/>
      <c r="GC6" s="38"/>
      <c r="GD6" s="42" t="s">
        <v>75</v>
      </c>
      <c r="GE6" s="40"/>
      <c r="GF6" s="41"/>
      <c r="GG6" s="36" t="s">
        <v>74</v>
      </c>
      <c r="GH6" s="37"/>
      <c r="GI6" s="38"/>
      <c r="GJ6" s="43" t="s">
        <v>77</v>
      </c>
      <c r="GK6" s="40"/>
      <c r="GL6" s="41"/>
      <c r="GM6" s="36" t="s">
        <v>76</v>
      </c>
      <c r="GN6" s="37"/>
      <c r="GO6" s="38"/>
      <c r="GP6" s="39" t="s">
        <v>79</v>
      </c>
      <c r="GQ6" s="40"/>
      <c r="GR6" s="41"/>
      <c r="GS6" s="36" t="s">
        <v>78</v>
      </c>
      <c r="GT6" s="37"/>
      <c r="GU6" s="38"/>
      <c r="GV6" s="39" t="s">
        <v>81</v>
      </c>
      <c r="GW6" s="40"/>
      <c r="GX6" s="41"/>
      <c r="GY6" s="44" t="s">
        <v>80</v>
      </c>
      <c r="GZ6" s="37"/>
      <c r="HA6" s="38"/>
      <c r="HB6" s="39" t="s">
        <v>83</v>
      </c>
      <c r="HC6" s="40"/>
      <c r="HD6" s="41"/>
      <c r="HE6" s="36" t="s">
        <v>82</v>
      </c>
      <c r="HF6" s="37"/>
      <c r="HG6" s="38"/>
      <c r="HH6" s="36" t="s">
        <v>85</v>
      </c>
      <c r="HI6" s="37"/>
      <c r="HJ6" s="38"/>
      <c r="HK6" s="36" t="s">
        <v>86</v>
      </c>
      <c r="HL6" s="37"/>
      <c r="HM6" s="38"/>
      <c r="HN6" s="87" t="s">
        <v>1</v>
      </c>
      <c r="HO6" s="87"/>
      <c r="HP6" s="87"/>
      <c r="HQ6" s="6"/>
    </row>
    <row r="7" spans="1:225" s="3" customFormat="1" ht="30" customHeight="1" x14ac:dyDescent="0.4">
      <c r="A7" s="84"/>
      <c r="B7" s="85"/>
      <c r="C7" s="16" t="s">
        <v>3</v>
      </c>
      <c r="D7" s="16" t="s">
        <v>4</v>
      </c>
      <c r="E7" s="16" t="s">
        <v>0</v>
      </c>
      <c r="F7" s="17" t="s">
        <v>3</v>
      </c>
      <c r="G7" s="17" t="s">
        <v>4</v>
      </c>
      <c r="H7" s="17" t="s">
        <v>0</v>
      </c>
      <c r="I7" s="17" t="s">
        <v>3</v>
      </c>
      <c r="J7" s="17" t="s">
        <v>4</v>
      </c>
      <c r="K7" s="17" t="s">
        <v>0</v>
      </c>
      <c r="L7" s="17" t="s">
        <v>3</v>
      </c>
      <c r="M7" s="17" t="s">
        <v>4</v>
      </c>
      <c r="N7" s="17" t="s">
        <v>0</v>
      </c>
      <c r="O7" s="17" t="s">
        <v>3</v>
      </c>
      <c r="P7" s="17" t="s">
        <v>4</v>
      </c>
      <c r="Q7" s="17" t="s">
        <v>0</v>
      </c>
      <c r="R7" s="17" t="s">
        <v>3</v>
      </c>
      <c r="S7" s="17" t="s">
        <v>4</v>
      </c>
      <c r="T7" s="17" t="s">
        <v>0</v>
      </c>
      <c r="U7" s="17" t="s">
        <v>3</v>
      </c>
      <c r="V7" s="17" t="s">
        <v>4</v>
      </c>
      <c r="W7" s="17" t="s">
        <v>0</v>
      </c>
      <c r="X7" s="17" t="s">
        <v>3</v>
      </c>
      <c r="Y7" s="17" t="s">
        <v>4</v>
      </c>
      <c r="Z7" s="17" t="s">
        <v>0</v>
      </c>
      <c r="AA7" s="17" t="s">
        <v>3</v>
      </c>
      <c r="AB7" s="17" t="s">
        <v>4</v>
      </c>
      <c r="AC7" s="17" t="s">
        <v>0</v>
      </c>
      <c r="AD7" s="18" t="s">
        <v>3</v>
      </c>
      <c r="AE7" s="18" t="s">
        <v>4</v>
      </c>
      <c r="AF7" s="18" t="s">
        <v>0</v>
      </c>
      <c r="AG7" s="17" t="s">
        <v>3</v>
      </c>
      <c r="AH7" s="17" t="s">
        <v>4</v>
      </c>
      <c r="AI7" s="17" t="s">
        <v>0</v>
      </c>
      <c r="AJ7" s="17" t="s">
        <v>3</v>
      </c>
      <c r="AK7" s="17" t="s">
        <v>4</v>
      </c>
      <c r="AL7" s="17" t="s">
        <v>0</v>
      </c>
      <c r="AM7" s="17" t="s">
        <v>3</v>
      </c>
      <c r="AN7" s="17" t="s">
        <v>4</v>
      </c>
      <c r="AO7" s="17" t="s">
        <v>0</v>
      </c>
      <c r="AP7" s="17" t="s">
        <v>3</v>
      </c>
      <c r="AQ7" s="17" t="s">
        <v>4</v>
      </c>
      <c r="AR7" s="17" t="s">
        <v>0</v>
      </c>
      <c r="AS7" s="17" t="s">
        <v>3</v>
      </c>
      <c r="AT7" s="17" t="s">
        <v>4</v>
      </c>
      <c r="AU7" s="17" t="s">
        <v>0</v>
      </c>
      <c r="AV7" s="17" t="s">
        <v>3</v>
      </c>
      <c r="AW7" s="17" t="s">
        <v>4</v>
      </c>
      <c r="AX7" s="17" t="s">
        <v>0</v>
      </c>
      <c r="AY7" s="17" t="s">
        <v>3</v>
      </c>
      <c r="AZ7" s="17" t="s">
        <v>4</v>
      </c>
      <c r="BA7" s="17" t="s">
        <v>0</v>
      </c>
      <c r="BB7" s="17" t="s">
        <v>3</v>
      </c>
      <c r="BC7" s="17" t="s">
        <v>4</v>
      </c>
      <c r="BD7" s="17" t="s">
        <v>0</v>
      </c>
      <c r="BE7" s="17" t="s">
        <v>3</v>
      </c>
      <c r="BF7" s="17" t="s">
        <v>4</v>
      </c>
      <c r="BG7" s="17" t="s">
        <v>0</v>
      </c>
      <c r="BH7" s="17" t="s">
        <v>3</v>
      </c>
      <c r="BI7" s="17" t="s">
        <v>4</v>
      </c>
      <c r="BJ7" s="17" t="s">
        <v>0</v>
      </c>
      <c r="BK7" s="17" t="s">
        <v>3</v>
      </c>
      <c r="BL7" s="17" t="s">
        <v>4</v>
      </c>
      <c r="BM7" s="17" t="s">
        <v>0</v>
      </c>
      <c r="BN7" s="17" t="s">
        <v>3</v>
      </c>
      <c r="BO7" s="17" t="s">
        <v>4</v>
      </c>
      <c r="BP7" s="17" t="s">
        <v>0</v>
      </c>
      <c r="BQ7" s="17" t="s">
        <v>3</v>
      </c>
      <c r="BR7" s="17" t="s">
        <v>4</v>
      </c>
      <c r="BS7" s="17" t="s">
        <v>0</v>
      </c>
      <c r="BT7" s="17" t="s">
        <v>3</v>
      </c>
      <c r="BU7" s="17" t="s">
        <v>4</v>
      </c>
      <c r="BV7" s="17" t="s">
        <v>0</v>
      </c>
      <c r="BW7" s="17" t="s">
        <v>3</v>
      </c>
      <c r="BX7" s="17" t="s">
        <v>4</v>
      </c>
      <c r="BY7" s="17" t="s">
        <v>0</v>
      </c>
      <c r="BZ7" s="17" t="s">
        <v>3</v>
      </c>
      <c r="CA7" s="17" t="s">
        <v>4</v>
      </c>
      <c r="CB7" s="17" t="s">
        <v>0</v>
      </c>
      <c r="CC7" s="17" t="s">
        <v>3</v>
      </c>
      <c r="CD7" s="17" t="s">
        <v>4</v>
      </c>
      <c r="CE7" s="17" t="s">
        <v>0</v>
      </c>
      <c r="CF7" s="17" t="s">
        <v>3</v>
      </c>
      <c r="CG7" s="17" t="s">
        <v>4</v>
      </c>
      <c r="CH7" s="17" t="s">
        <v>0</v>
      </c>
      <c r="CI7" s="17" t="s">
        <v>3</v>
      </c>
      <c r="CJ7" s="17" t="s">
        <v>4</v>
      </c>
      <c r="CK7" s="17" t="s">
        <v>0</v>
      </c>
      <c r="CL7" s="17" t="s">
        <v>3</v>
      </c>
      <c r="CM7" s="17" t="s">
        <v>4</v>
      </c>
      <c r="CN7" s="17" t="s">
        <v>0</v>
      </c>
      <c r="CO7" s="17" t="s">
        <v>3</v>
      </c>
      <c r="CP7" s="17" t="s">
        <v>4</v>
      </c>
      <c r="CQ7" s="17" t="s">
        <v>0</v>
      </c>
      <c r="CR7" s="17" t="s">
        <v>3</v>
      </c>
      <c r="CS7" s="17" t="s">
        <v>4</v>
      </c>
      <c r="CT7" s="17" t="s">
        <v>0</v>
      </c>
      <c r="CU7" s="17" t="s">
        <v>3</v>
      </c>
      <c r="CV7" s="17" t="s">
        <v>4</v>
      </c>
      <c r="CW7" s="17" t="s">
        <v>0</v>
      </c>
      <c r="CX7" s="17" t="s">
        <v>3</v>
      </c>
      <c r="CY7" s="17" t="s">
        <v>4</v>
      </c>
      <c r="CZ7" s="17" t="s">
        <v>0</v>
      </c>
      <c r="DA7" s="17" t="s">
        <v>3</v>
      </c>
      <c r="DB7" s="17" t="s">
        <v>4</v>
      </c>
      <c r="DC7" s="17" t="s">
        <v>0</v>
      </c>
      <c r="DD7" s="17" t="s">
        <v>3</v>
      </c>
      <c r="DE7" s="17" t="s">
        <v>4</v>
      </c>
      <c r="DF7" s="17" t="s">
        <v>0</v>
      </c>
      <c r="DG7" s="17" t="s">
        <v>3</v>
      </c>
      <c r="DH7" s="17" t="s">
        <v>4</v>
      </c>
      <c r="DI7" s="17" t="s">
        <v>0</v>
      </c>
      <c r="DJ7" s="18" t="s">
        <v>3</v>
      </c>
      <c r="DK7" s="18" t="s">
        <v>4</v>
      </c>
      <c r="DL7" s="18" t="s">
        <v>0</v>
      </c>
      <c r="DM7" s="17" t="s">
        <v>3</v>
      </c>
      <c r="DN7" s="17" t="s">
        <v>4</v>
      </c>
      <c r="DO7" s="17" t="s">
        <v>0</v>
      </c>
      <c r="DP7" s="17" t="s">
        <v>3</v>
      </c>
      <c r="DQ7" s="17" t="s">
        <v>4</v>
      </c>
      <c r="DR7" s="17" t="s">
        <v>0</v>
      </c>
      <c r="DS7" s="17" t="s">
        <v>3</v>
      </c>
      <c r="DT7" s="17" t="s">
        <v>4</v>
      </c>
      <c r="DU7" s="17" t="s">
        <v>0</v>
      </c>
      <c r="DV7" s="17" t="s">
        <v>3</v>
      </c>
      <c r="DW7" s="17" t="s">
        <v>4</v>
      </c>
      <c r="DX7" s="17" t="s">
        <v>0</v>
      </c>
      <c r="DY7" s="17" t="s">
        <v>3</v>
      </c>
      <c r="DZ7" s="19" t="s">
        <v>4</v>
      </c>
      <c r="EA7" s="17" t="s">
        <v>0</v>
      </c>
      <c r="EB7" s="17" t="s">
        <v>3</v>
      </c>
      <c r="EC7" s="17" t="s">
        <v>4</v>
      </c>
      <c r="ED7" s="17" t="s">
        <v>0</v>
      </c>
      <c r="EE7" s="17" t="s">
        <v>3</v>
      </c>
      <c r="EF7" s="17" t="s">
        <v>4</v>
      </c>
      <c r="EG7" s="17" t="s">
        <v>0</v>
      </c>
      <c r="EH7" s="17" t="s">
        <v>3</v>
      </c>
      <c r="EI7" s="17" t="s">
        <v>4</v>
      </c>
      <c r="EJ7" s="17" t="s">
        <v>0</v>
      </c>
      <c r="EK7" s="17" t="s">
        <v>3</v>
      </c>
      <c r="EL7" s="17" t="s">
        <v>4</v>
      </c>
      <c r="EM7" s="17" t="s">
        <v>0</v>
      </c>
      <c r="EN7" s="17" t="s">
        <v>3</v>
      </c>
      <c r="EO7" s="17" t="s">
        <v>4</v>
      </c>
      <c r="EP7" s="17" t="s">
        <v>0</v>
      </c>
      <c r="EQ7" s="17" t="s">
        <v>3</v>
      </c>
      <c r="ER7" s="17" t="s">
        <v>4</v>
      </c>
      <c r="ES7" s="17" t="s">
        <v>0</v>
      </c>
      <c r="ET7" s="17" t="s">
        <v>3</v>
      </c>
      <c r="EU7" s="17" t="s">
        <v>4</v>
      </c>
      <c r="EV7" s="17" t="s">
        <v>0</v>
      </c>
      <c r="EW7" s="17" t="s">
        <v>3</v>
      </c>
      <c r="EX7" s="17" t="s">
        <v>4</v>
      </c>
      <c r="EY7" s="17" t="s">
        <v>0</v>
      </c>
      <c r="EZ7" s="17" t="s">
        <v>3</v>
      </c>
      <c r="FA7" s="17" t="s">
        <v>4</v>
      </c>
      <c r="FB7" s="17" t="s">
        <v>0</v>
      </c>
      <c r="FC7" s="17" t="s">
        <v>3</v>
      </c>
      <c r="FD7" s="17" t="s">
        <v>4</v>
      </c>
      <c r="FE7" s="17" t="s">
        <v>0</v>
      </c>
      <c r="FF7" s="17" t="s">
        <v>3</v>
      </c>
      <c r="FG7" s="17" t="s">
        <v>4</v>
      </c>
      <c r="FH7" s="17" t="s">
        <v>0</v>
      </c>
      <c r="FI7" s="17" t="s">
        <v>3</v>
      </c>
      <c r="FJ7" s="17" t="s">
        <v>4</v>
      </c>
      <c r="FK7" s="17" t="s">
        <v>0</v>
      </c>
      <c r="FL7" s="17" t="s">
        <v>3</v>
      </c>
      <c r="FM7" s="17" t="s">
        <v>4</v>
      </c>
      <c r="FN7" s="17" t="s">
        <v>0</v>
      </c>
      <c r="FO7" s="17" t="s">
        <v>3</v>
      </c>
      <c r="FP7" s="17" t="s">
        <v>4</v>
      </c>
      <c r="FQ7" s="17" t="s">
        <v>0</v>
      </c>
      <c r="FR7" s="17" t="s">
        <v>3</v>
      </c>
      <c r="FS7" s="17" t="s">
        <v>4</v>
      </c>
      <c r="FT7" s="17" t="s">
        <v>0</v>
      </c>
      <c r="FU7" s="17" t="s">
        <v>3</v>
      </c>
      <c r="FV7" s="17" t="s">
        <v>4</v>
      </c>
      <c r="FW7" s="17" t="s">
        <v>0</v>
      </c>
      <c r="FX7" s="17" t="s">
        <v>3</v>
      </c>
      <c r="FY7" s="17" t="s">
        <v>4</v>
      </c>
      <c r="FZ7" s="17" t="s">
        <v>0</v>
      </c>
      <c r="GA7" s="17" t="s">
        <v>3</v>
      </c>
      <c r="GB7" s="17" t="s">
        <v>4</v>
      </c>
      <c r="GC7" s="17" t="s">
        <v>0</v>
      </c>
      <c r="GD7" s="17" t="s">
        <v>3</v>
      </c>
      <c r="GE7" s="17" t="s">
        <v>4</v>
      </c>
      <c r="GF7" s="17" t="s">
        <v>0</v>
      </c>
      <c r="GG7" s="17" t="s">
        <v>3</v>
      </c>
      <c r="GH7" s="17" t="s">
        <v>4</v>
      </c>
      <c r="GI7" s="17" t="s">
        <v>0</v>
      </c>
      <c r="GJ7" s="17" t="s">
        <v>3</v>
      </c>
      <c r="GK7" s="17" t="s">
        <v>4</v>
      </c>
      <c r="GL7" s="17" t="s">
        <v>0</v>
      </c>
      <c r="GM7" s="17" t="s">
        <v>3</v>
      </c>
      <c r="GN7" s="17" t="s">
        <v>4</v>
      </c>
      <c r="GO7" s="17" t="s">
        <v>0</v>
      </c>
      <c r="GP7" s="17" t="s">
        <v>3</v>
      </c>
      <c r="GQ7" s="17" t="s">
        <v>4</v>
      </c>
      <c r="GR7" s="17" t="s">
        <v>0</v>
      </c>
      <c r="GS7" s="17" t="s">
        <v>3</v>
      </c>
      <c r="GT7" s="17" t="s">
        <v>4</v>
      </c>
      <c r="GU7" s="17" t="s">
        <v>0</v>
      </c>
      <c r="GV7" s="17" t="s">
        <v>3</v>
      </c>
      <c r="GW7" s="17" t="s">
        <v>4</v>
      </c>
      <c r="GX7" s="17" t="s">
        <v>0</v>
      </c>
      <c r="GY7" s="17" t="s">
        <v>3</v>
      </c>
      <c r="GZ7" s="17" t="s">
        <v>4</v>
      </c>
      <c r="HA7" s="17" t="s">
        <v>0</v>
      </c>
      <c r="HB7" s="17" t="s">
        <v>3</v>
      </c>
      <c r="HC7" s="17" t="s">
        <v>4</v>
      </c>
      <c r="HD7" s="17" t="s">
        <v>0</v>
      </c>
      <c r="HE7" s="17" t="s">
        <v>3</v>
      </c>
      <c r="HF7" s="17" t="s">
        <v>4</v>
      </c>
      <c r="HG7" s="17" t="s">
        <v>0</v>
      </c>
      <c r="HH7" s="17" t="s">
        <v>3</v>
      </c>
      <c r="HI7" s="17" t="s">
        <v>4</v>
      </c>
      <c r="HJ7" s="17" t="s">
        <v>0</v>
      </c>
      <c r="HK7" s="17" t="s">
        <v>3</v>
      </c>
      <c r="HL7" s="17" t="s">
        <v>4</v>
      </c>
      <c r="HM7" s="17" t="s">
        <v>0</v>
      </c>
      <c r="HN7" s="17" t="s">
        <v>3</v>
      </c>
      <c r="HO7" s="17" t="s">
        <v>4</v>
      </c>
      <c r="HP7" s="17" t="s">
        <v>0</v>
      </c>
      <c r="HQ7" s="20"/>
    </row>
    <row r="8" spans="1:225" s="2" customFormat="1" ht="30" customHeight="1" x14ac:dyDescent="0.2">
      <c r="A8" s="21">
        <v>1</v>
      </c>
      <c r="B8" s="22" t="s">
        <v>6</v>
      </c>
      <c r="C8" s="23">
        <v>31</v>
      </c>
      <c r="D8" s="23">
        <v>31</v>
      </c>
      <c r="E8" s="23">
        <f t="shared" ref="E8:E16" si="0">C8+D8</f>
        <v>62</v>
      </c>
      <c r="F8" s="23">
        <f>1+7+2+1+3+4+1+3+7+9</f>
        <v>38</v>
      </c>
      <c r="G8" s="23">
        <f>2+7+2+5+3+1+5+7+6+5</f>
        <v>43</v>
      </c>
      <c r="H8" s="23">
        <f t="shared" ref="H8:H16" si="1">F8+G8</f>
        <v>81</v>
      </c>
      <c r="I8" s="23">
        <f>0+7+4+3+3+15+17+10+2+8</f>
        <v>69</v>
      </c>
      <c r="J8" s="23">
        <f>0+6+9+4+7+14+11+22+8+6</f>
        <v>87</v>
      </c>
      <c r="K8" s="23">
        <f t="shared" ref="K8:K16" si="2">I8+J8</f>
        <v>156</v>
      </c>
      <c r="L8" s="23">
        <f>C8+F8+I8</f>
        <v>138</v>
      </c>
      <c r="M8" s="23">
        <f>D8+G8+J8</f>
        <v>161</v>
      </c>
      <c r="N8" s="23">
        <f>E8+H8+K8</f>
        <v>299</v>
      </c>
      <c r="O8" s="23">
        <f>4+1+6+1+3+5+8+6+5</f>
        <v>39</v>
      </c>
      <c r="P8" s="23">
        <f>9+19+11+5+14+7+2+5+3</f>
        <v>75</v>
      </c>
      <c r="Q8" s="23">
        <f t="shared" ref="Q8:Q16" si="3">O8+P8</f>
        <v>114</v>
      </c>
      <c r="R8" s="23">
        <f t="shared" ref="R8:S15" si="4">L8+O8</f>
        <v>177</v>
      </c>
      <c r="S8" s="23">
        <f t="shared" si="4"/>
        <v>236</v>
      </c>
      <c r="T8" s="23">
        <f t="shared" ref="T8:T16" si="5">R8+S8</f>
        <v>413</v>
      </c>
      <c r="U8" s="24">
        <f>0+10+12+4+2+5+5+1+5</f>
        <v>44</v>
      </c>
      <c r="V8" s="24">
        <f>18+1+3+3+5+10+10+7</f>
        <v>57</v>
      </c>
      <c r="W8" s="24">
        <f t="shared" ref="W8:W16" si="6">U8+V8</f>
        <v>101</v>
      </c>
      <c r="X8" s="24">
        <f t="shared" ref="X8:Y15" si="7">R8+U8</f>
        <v>221</v>
      </c>
      <c r="Y8" s="24">
        <f t="shared" si="7"/>
        <v>293</v>
      </c>
      <c r="Z8" s="24">
        <f t="shared" ref="Z8:Z16" si="8">X8+Y8</f>
        <v>514</v>
      </c>
      <c r="AA8" s="24">
        <f>7+10+16+4+5+10+10+2+2+10</f>
        <v>76</v>
      </c>
      <c r="AB8" s="24">
        <f>8+10+10+6+20+15+10+10+10+20</f>
        <v>119</v>
      </c>
      <c r="AC8" s="24">
        <f>AA8+AB8</f>
        <v>195</v>
      </c>
      <c r="AD8" s="25">
        <f t="shared" ref="AD8:AE15" si="9">X8+AA8</f>
        <v>297</v>
      </c>
      <c r="AE8" s="25">
        <f t="shared" si="9"/>
        <v>412</v>
      </c>
      <c r="AF8" s="25">
        <f>AD8+AE8</f>
        <v>709</v>
      </c>
      <c r="AG8" s="24">
        <f>6+5+5+5+5+2+2+2+2+3</f>
        <v>37</v>
      </c>
      <c r="AH8" s="24">
        <f>4+5+1+2+2+2+2+2+1+2</f>
        <v>23</v>
      </c>
      <c r="AI8" s="24">
        <f t="shared" ref="AI8:AI15" si="10">AG8+AH8</f>
        <v>60</v>
      </c>
      <c r="AJ8" s="24">
        <f t="shared" ref="AJ8:AK15" si="11">AD8+AG8</f>
        <v>334</v>
      </c>
      <c r="AK8" s="24">
        <f t="shared" si="11"/>
        <v>435</v>
      </c>
      <c r="AL8" s="24">
        <f t="shared" ref="AL8:AL16" si="12">AJ8+AK8</f>
        <v>769</v>
      </c>
      <c r="AM8" s="24">
        <f>1+1+5+0+2+2+1</f>
        <v>12</v>
      </c>
      <c r="AN8" s="24">
        <f>2+1+7+10+6+5+10+6+10+9</f>
        <v>66</v>
      </c>
      <c r="AO8" s="24">
        <f>AM8+AN8</f>
        <v>78</v>
      </c>
      <c r="AP8" s="24">
        <f t="shared" ref="AP8:AQ15" si="13">AJ8+AM8</f>
        <v>346</v>
      </c>
      <c r="AQ8" s="24">
        <f t="shared" si="13"/>
        <v>501</v>
      </c>
      <c r="AR8" s="24">
        <f>AP8+AQ8</f>
        <v>847</v>
      </c>
      <c r="AS8" s="24">
        <f>1+2+4+5+3</f>
        <v>15</v>
      </c>
      <c r="AT8" s="24">
        <f>4+3+4+4+6+2+2+3+2</f>
        <v>30</v>
      </c>
      <c r="AU8" s="24">
        <f>AS8+AT8</f>
        <v>45</v>
      </c>
      <c r="AV8" s="24">
        <f>AP8+AS8</f>
        <v>361</v>
      </c>
      <c r="AW8" s="24">
        <f>AQ8+AT8</f>
        <v>531</v>
      </c>
      <c r="AX8" s="24">
        <f>SUM(AV8:AW8)</f>
        <v>892</v>
      </c>
      <c r="AY8" s="24">
        <f>2+3+2+3+7+3+2+2</f>
        <v>24</v>
      </c>
      <c r="AZ8" s="24">
        <f>4+2+6+2+3+3+2+2</f>
        <v>24</v>
      </c>
      <c r="BA8" s="24">
        <f t="shared" ref="BA8:BA15" si="14">AY8+AZ8</f>
        <v>48</v>
      </c>
      <c r="BB8" s="24">
        <f t="shared" ref="BB8:BC15" si="15">AV8+AY8</f>
        <v>385</v>
      </c>
      <c r="BC8" s="24">
        <f t="shared" si="15"/>
        <v>555</v>
      </c>
      <c r="BD8" s="24">
        <f t="shared" ref="BD8:BD16" si="16">BB8+BC8</f>
        <v>940</v>
      </c>
      <c r="BE8" s="24">
        <f>3+0+1+1</f>
        <v>5</v>
      </c>
      <c r="BF8" s="24">
        <f>7+1+1+3+2+2</f>
        <v>16</v>
      </c>
      <c r="BG8" s="24">
        <f>BE8+BF8</f>
        <v>21</v>
      </c>
      <c r="BH8" s="24">
        <f t="shared" ref="BH8:BI15" si="17">BB8+BE8</f>
        <v>390</v>
      </c>
      <c r="BI8" s="24">
        <f t="shared" si="17"/>
        <v>571</v>
      </c>
      <c r="BJ8" s="24">
        <f t="shared" ref="BJ8:BJ15" si="18">BH8+BI8</f>
        <v>961</v>
      </c>
      <c r="BK8" s="26">
        <f>1+8+5+8+7+8+10+4+4+6</f>
        <v>61</v>
      </c>
      <c r="BL8" s="24">
        <f>7+5+7+12+10+4+4+4+4+6</f>
        <v>63</v>
      </c>
      <c r="BM8" s="24">
        <f t="shared" ref="BM8:BM15" si="19">BK8+BL8</f>
        <v>124</v>
      </c>
      <c r="BN8" s="27">
        <f t="shared" ref="BN8:BO15" si="20">BH8+BK8</f>
        <v>451</v>
      </c>
      <c r="BO8" s="24">
        <f t="shared" si="20"/>
        <v>634</v>
      </c>
      <c r="BP8" s="27">
        <f t="shared" ref="BP8:BP15" si="21">BN8+BO8</f>
        <v>1085</v>
      </c>
      <c r="BQ8" s="24">
        <f>5+4+0+4+2+3+1</f>
        <v>19</v>
      </c>
      <c r="BR8" s="24">
        <f>5+7+4+7+4+2+2+4+2</f>
        <v>37</v>
      </c>
      <c r="BS8" s="24">
        <f t="shared" ref="BS8:BS15" si="22">BQ8+BR8</f>
        <v>56</v>
      </c>
      <c r="BT8" s="27">
        <f t="shared" ref="BT8:BU15" si="23">BN8+BQ8</f>
        <v>470</v>
      </c>
      <c r="BU8" s="24">
        <f t="shared" si="23"/>
        <v>671</v>
      </c>
      <c r="BV8" s="24">
        <f t="shared" ref="BV8:BV15" si="24">BT8+BU8</f>
        <v>1141</v>
      </c>
      <c r="BW8" s="24">
        <f>2+0+1+1+1+0+1+2+1</f>
        <v>9</v>
      </c>
      <c r="BX8" s="24">
        <f>2+5+1+4+3+3+10+5+9</f>
        <v>42</v>
      </c>
      <c r="BY8" s="24">
        <f t="shared" ref="BY8:BY15" si="25">BW8+BX8</f>
        <v>51</v>
      </c>
      <c r="BZ8" s="27">
        <f t="shared" ref="BZ8:CA15" si="26">BT8+BW8</f>
        <v>479</v>
      </c>
      <c r="CA8" s="24">
        <f t="shared" si="26"/>
        <v>713</v>
      </c>
      <c r="CB8" s="24">
        <f t="shared" ref="CB8:CB16" si="27">BZ8+CA8</f>
        <v>1192</v>
      </c>
      <c r="CC8" s="24">
        <f>2+0+1+2</f>
        <v>5</v>
      </c>
      <c r="CD8" s="24">
        <f>7+10+2+2+1+2+4+3</f>
        <v>31</v>
      </c>
      <c r="CE8" s="24">
        <f t="shared" ref="CE8:CE15" si="28">CC8+CD8</f>
        <v>36</v>
      </c>
      <c r="CF8" s="27">
        <f t="shared" ref="CF8:CG15" si="29">BZ8+CC8</f>
        <v>484</v>
      </c>
      <c r="CG8" s="24">
        <f t="shared" si="29"/>
        <v>744</v>
      </c>
      <c r="CH8" s="24">
        <f t="shared" ref="CH8:CH15" si="30">CF8+CG8</f>
        <v>1228</v>
      </c>
      <c r="CI8" s="24">
        <f>0+2+2+2</f>
        <v>6</v>
      </c>
      <c r="CJ8" s="24">
        <f>1+1+1+3+1+1</f>
        <v>8</v>
      </c>
      <c r="CK8" s="24">
        <f t="shared" ref="CK8:CK15" si="31">CI8+CJ8</f>
        <v>14</v>
      </c>
      <c r="CL8" s="27">
        <f t="shared" ref="CL8:CM15" si="32">CF8+CI8</f>
        <v>490</v>
      </c>
      <c r="CM8" s="24">
        <f t="shared" si="32"/>
        <v>752</v>
      </c>
      <c r="CN8" s="24">
        <f t="shared" ref="CN8:CN15" si="33">CL8+CM8</f>
        <v>1242</v>
      </c>
      <c r="CO8" s="24">
        <f>2+1+2+2+2+2+0+2</f>
        <v>13</v>
      </c>
      <c r="CP8" s="24">
        <f>1+3+1+2+1+1</f>
        <v>9</v>
      </c>
      <c r="CQ8" s="24">
        <f t="shared" ref="CQ8:CQ15" si="34">CO8+CP8</f>
        <v>22</v>
      </c>
      <c r="CR8" s="27">
        <f t="shared" ref="CR8:CS15" si="35">CL8+CO8</f>
        <v>503</v>
      </c>
      <c r="CS8" s="24">
        <f t="shared" si="35"/>
        <v>761</v>
      </c>
      <c r="CT8" s="24">
        <f t="shared" ref="CT8:CT15" si="36">CR8+CS8</f>
        <v>1264</v>
      </c>
      <c r="CU8" s="24">
        <f>0+1+1+4+3+1+3</f>
        <v>13</v>
      </c>
      <c r="CV8" s="24">
        <f>0+1+6+4+4+5+5+5+4</f>
        <v>34</v>
      </c>
      <c r="CW8" s="24">
        <f t="shared" ref="CW8:CW15" si="37">CU8+CV8</f>
        <v>47</v>
      </c>
      <c r="CX8" s="27">
        <f t="shared" ref="CX8:CY15" si="38">CR8+CU8</f>
        <v>516</v>
      </c>
      <c r="CY8" s="24">
        <f t="shared" si="38"/>
        <v>795</v>
      </c>
      <c r="CZ8" s="24">
        <f t="shared" ref="CZ8:CZ16" si="39">CX8+CY8</f>
        <v>1311</v>
      </c>
      <c r="DA8" s="24">
        <f>2+3+2+3+1+1+1+2+2</f>
        <v>17</v>
      </c>
      <c r="DB8" s="24">
        <f>3+5+2+2</f>
        <v>12</v>
      </c>
      <c r="DC8" s="24">
        <f t="shared" ref="DC8:DC15" si="40">DA8+DB8</f>
        <v>29</v>
      </c>
      <c r="DD8" s="27">
        <f t="shared" ref="DD8:DE15" si="41">CX8+DA8</f>
        <v>533</v>
      </c>
      <c r="DE8" s="24">
        <f t="shared" si="41"/>
        <v>807</v>
      </c>
      <c r="DF8" s="24">
        <f t="shared" ref="DF8:DF15" si="42">DD8+DE8</f>
        <v>1340</v>
      </c>
      <c r="DG8" s="24">
        <f>1+1+1</f>
        <v>3</v>
      </c>
      <c r="DH8" s="24">
        <f>0+2+1+1+1+1+1</f>
        <v>7</v>
      </c>
      <c r="DI8" s="24">
        <f t="shared" ref="DI8:DI15" si="43">DG8+DH8</f>
        <v>10</v>
      </c>
      <c r="DJ8" s="28">
        <f t="shared" ref="DJ8:DK15" si="44">DD8+DG8</f>
        <v>536</v>
      </c>
      <c r="DK8" s="25">
        <f t="shared" si="44"/>
        <v>814</v>
      </c>
      <c r="DL8" s="25">
        <f t="shared" ref="DL8:DL16" si="45">DJ8+DK8</f>
        <v>1350</v>
      </c>
      <c r="DM8" s="24">
        <f>1+2+0+0+1+1+5+2+2+2</f>
        <v>16</v>
      </c>
      <c r="DN8" s="24">
        <f>0+1+1+2+0+2+5+1+0+1</f>
        <v>13</v>
      </c>
      <c r="DO8" s="24">
        <f t="shared" ref="DO8:DO15" si="46">DM8+DN8</f>
        <v>29</v>
      </c>
      <c r="DP8" s="27">
        <f t="shared" ref="DP8:DQ15" si="47">DJ8+DM8</f>
        <v>552</v>
      </c>
      <c r="DQ8" s="24">
        <f t="shared" si="47"/>
        <v>827</v>
      </c>
      <c r="DR8" s="24">
        <f t="shared" ref="DR8:DR16" si="48">DP8+DQ8</f>
        <v>1379</v>
      </c>
      <c r="DS8" s="24">
        <f>3+4+3+1+1+0+1</f>
        <v>13</v>
      </c>
      <c r="DT8" s="24">
        <f>2+0+0+0+1+1+1</f>
        <v>5</v>
      </c>
      <c r="DU8" s="24">
        <f t="shared" ref="DU8:DU15" si="49">DS8+DT8</f>
        <v>18</v>
      </c>
      <c r="DV8" s="27">
        <f t="shared" ref="DV8:DW15" si="50">DP8+DS8</f>
        <v>565</v>
      </c>
      <c r="DW8" s="24">
        <f t="shared" si="50"/>
        <v>832</v>
      </c>
      <c r="DX8" s="24">
        <f t="shared" ref="DX8:DX16" si="51">DV8+DW8</f>
        <v>1397</v>
      </c>
      <c r="DY8" s="24">
        <f>1+1+0+1+0+0+2+2+1</f>
        <v>8</v>
      </c>
      <c r="DZ8" s="24">
        <f>1+1+3+0+1+1+0+0+1</f>
        <v>8</v>
      </c>
      <c r="EA8" s="24">
        <f t="shared" ref="EA8:EA15" si="52">DY8+DZ8</f>
        <v>16</v>
      </c>
      <c r="EB8" s="27">
        <f t="shared" ref="EB8:EC15" si="53">DV8+DY8</f>
        <v>573</v>
      </c>
      <c r="EC8" s="24">
        <f t="shared" si="53"/>
        <v>840</v>
      </c>
      <c r="ED8" s="24">
        <f t="shared" ref="ED8:ED16" si="54">EB8+EC8</f>
        <v>1413</v>
      </c>
      <c r="EE8" s="24">
        <f>0+0+1+0+1+1+0+0+0+0</f>
        <v>3</v>
      </c>
      <c r="EF8" s="24">
        <f>2+0+2+1+0+0+1+0+0+0</f>
        <v>6</v>
      </c>
      <c r="EG8" s="24">
        <f t="shared" ref="EG8:EG15" si="55">EE8+EF8</f>
        <v>9</v>
      </c>
      <c r="EH8" s="27">
        <f t="shared" ref="EH8:EI15" si="56">EB8+EE8</f>
        <v>576</v>
      </c>
      <c r="EI8" s="24">
        <f t="shared" si="56"/>
        <v>846</v>
      </c>
      <c r="EJ8" s="24">
        <f t="shared" ref="EJ8:EJ16" si="57">EH8+EI8</f>
        <v>1422</v>
      </c>
      <c r="EK8" s="24">
        <f>0+0+2+0+0+0+0+0+0</f>
        <v>2</v>
      </c>
      <c r="EL8" s="24">
        <f>0+1+0+4+2+1+3+0+1</f>
        <v>12</v>
      </c>
      <c r="EM8" s="24">
        <f t="shared" ref="EM8:EM15" si="58">EK8+EL8</f>
        <v>14</v>
      </c>
      <c r="EN8" s="27">
        <f t="shared" ref="EN8:EO15" si="59">EH8+EK8</f>
        <v>578</v>
      </c>
      <c r="EO8" s="24">
        <f t="shared" si="59"/>
        <v>858</v>
      </c>
      <c r="EP8" s="24">
        <f t="shared" ref="EP8:EP16" si="60">EN8+EO8</f>
        <v>1436</v>
      </c>
      <c r="EQ8" s="24">
        <f>0+0+1+0+0+1+1+0</f>
        <v>3</v>
      </c>
      <c r="ER8" s="24">
        <f>2+2+1+1+0+0+1+0</f>
        <v>7</v>
      </c>
      <c r="ES8" s="24">
        <f t="shared" ref="ES8:ES14" si="61">EQ8+ER8</f>
        <v>10</v>
      </c>
      <c r="ET8" s="27">
        <f t="shared" ref="ET8:EU15" si="62">EN8+EQ8</f>
        <v>581</v>
      </c>
      <c r="EU8" s="24">
        <f t="shared" si="62"/>
        <v>865</v>
      </c>
      <c r="EV8" s="24">
        <f t="shared" ref="EV8:EV16" si="63">ET8+EU8</f>
        <v>1446</v>
      </c>
      <c r="EW8" s="24">
        <f>0+0+0+0+1+1+1+1+0+1</f>
        <v>5</v>
      </c>
      <c r="EX8" s="24">
        <f>1+1+0+0+1+1+1+0+2+1</f>
        <v>8</v>
      </c>
      <c r="EY8" s="24">
        <f t="shared" ref="EY8:EY15" si="64">EW8+EX8</f>
        <v>13</v>
      </c>
      <c r="EZ8" s="27">
        <f t="shared" ref="EZ8:FA15" si="65">ET8+EW8</f>
        <v>586</v>
      </c>
      <c r="FA8" s="24">
        <f t="shared" si="65"/>
        <v>873</v>
      </c>
      <c r="FB8" s="24">
        <f t="shared" ref="FB8:FB16" si="66">EZ8+FA8</f>
        <v>1459</v>
      </c>
      <c r="FC8" s="24">
        <f>0+0+0+0+0+0+0+0+0+0</f>
        <v>0</v>
      </c>
      <c r="FD8" s="24">
        <f>0+0+0+0+0+0+0+0+0+0</f>
        <v>0</v>
      </c>
      <c r="FE8" s="24">
        <f t="shared" ref="FE8:FE15" si="67">FC8+FD8</f>
        <v>0</v>
      </c>
      <c r="FF8" s="27">
        <f t="shared" ref="FF8:FG15" si="68">EZ8+FC8</f>
        <v>586</v>
      </c>
      <c r="FG8" s="24">
        <f t="shared" si="68"/>
        <v>873</v>
      </c>
      <c r="FH8" s="24">
        <f t="shared" ref="FH8:FH16" si="69">FF8+FG8</f>
        <v>1459</v>
      </c>
      <c r="FI8" s="24">
        <f>0+0+0+0+1+1+0+0+1+2</f>
        <v>5</v>
      </c>
      <c r="FJ8" s="24">
        <f>0+0+0+0+1+0+1+1+0+0</f>
        <v>3</v>
      </c>
      <c r="FK8" s="24">
        <f t="shared" ref="FK8:FK15" si="70">FI8+FJ8</f>
        <v>8</v>
      </c>
      <c r="FL8" s="27">
        <f t="shared" ref="FL8:FM15" si="71">FF8+FI8</f>
        <v>591</v>
      </c>
      <c r="FM8" s="24">
        <f t="shared" si="71"/>
        <v>876</v>
      </c>
      <c r="FN8" s="24">
        <f t="shared" ref="FN8:FN16" si="72">FL8+FM8</f>
        <v>1467</v>
      </c>
      <c r="FO8" s="24">
        <f>0+1+1+0+1+0+0+0</f>
        <v>3</v>
      </c>
      <c r="FP8" s="24">
        <f>1+0+0+1+0+1+1+1</f>
        <v>5</v>
      </c>
      <c r="FQ8" s="24">
        <f t="shared" ref="FQ8:FQ15" si="73">FO8+FP8</f>
        <v>8</v>
      </c>
      <c r="FR8" s="27">
        <f t="shared" ref="FR8:FS15" si="74">FL8+FO8</f>
        <v>594</v>
      </c>
      <c r="FS8" s="24">
        <f t="shared" si="74"/>
        <v>881</v>
      </c>
      <c r="FT8" s="24">
        <f t="shared" ref="FT8:FT16" si="75">FR8+FS8</f>
        <v>1475</v>
      </c>
      <c r="FU8" s="24">
        <f>0+0+1+1+0+0+1+1+0</f>
        <v>4</v>
      </c>
      <c r="FV8" s="24">
        <f>1+1+1+0+1+1+0+0+2</f>
        <v>7</v>
      </c>
      <c r="FW8" s="24">
        <f t="shared" ref="FW8:FW15" si="76">FU8+FV8</f>
        <v>11</v>
      </c>
      <c r="FX8" s="27">
        <f t="shared" ref="FX8:FY15" si="77">FR8+FU8</f>
        <v>598</v>
      </c>
      <c r="FY8" s="24">
        <f t="shared" si="77"/>
        <v>888</v>
      </c>
      <c r="FZ8" s="24">
        <f t="shared" ref="FZ8:FZ16" si="78">FX8+FY8</f>
        <v>1486</v>
      </c>
      <c r="GA8" s="24">
        <f>0+0+1+0+0+0+0+0+0+0</f>
        <v>1</v>
      </c>
      <c r="GB8" s="24">
        <f>0+0+1+0+1+0+0+0+0+0</f>
        <v>2</v>
      </c>
      <c r="GC8" s="24">
        <f t="shared" ref="GC8:GC15" si="79">GA8+GB8</f>
        <v>3</v>
      </c>
      <c r="GD8" s="27">
        <f t="shared" ref="GD8:GE15" si="80">FX8+GA8</f>
        <v>599</v>
      </c>
      <c r="GE8" s="24">
        <f t="shared" si="80"/>
        <v>890</v>
      </c>
      <c r="GF8" s="24">
        <f t="shared" ref="GF8:GF16" si="81">GD8+GE8</f>
        <v>1489</v>
      </c>
      <c r="GG8" s="24">
        <f>0+0+1+0+0+0+0+0+0</f>
        <v>1</v>
      </c>
      <c r="GH8" s="24">
        <f>0+0+0+0+0+0+0+0+1</f>
        <v>1</v>
      </c>
      <c r="GI8" s="24">
        <f t="shared" ref="GI8:GI15" si="82">GG8+GH8</f>
        <v>2</v>
      </c>
      <c r="GJ8" s="27">
        <f t="shared" ref="GJ8:GK15" si="83">GD8+GG8</f>
        <v>600</v>
      </c>
      <c r="GK8" s="24">
        <f t="shared" si="83"/>
        <v>891</v>
      </c>
      <c r="GL8" s="24">
        <f t="shared" ref="GL8:GL16" si="84">GJ8+GK8</f>
        <v>1491</v>
      </c>
      <c r="GM8" s="24">
        <f>1+1+0+0+0+0+0+0+0+0</f>
        <v>2</v>
      </c>
      <c r="GN8" s="24">
        <f>0+0+1+0+0+0+0+0+0+0</f>
        <v>1</v>
      </c>
      <c r="GO8" s="24">
        <f t="shared" ref="GO8:GO15" si="85">GM8+GN8</f>
        <v>3</v>
      </c>
      <c r="GP8" s="27">
        <f>GJ8+GM8</f>
        <v>602</v>
      </c>
      <c r="GQ8" s="24">
        <f t="shared" ref="GP8:GQ15" si="86">GK8+GN8</f>
        <v>892</v>
      </c>
      <c r="GR8" s="24">
        <f t="shared" ref="GR8:GR16" si="87">GP8+GQ8</f>
        <v>1494</v>
      </c>
      <c r="GS8" s="24">
        <f>0+0+0+0+0+1+0+0</f>
        <v>1</v>
      </c>
      <c r="GT8" s="24">
        <f>0+1+0+1+1+0+0+0</f>
        <v>3</v>
      </c>
      <c r="GU8" s="24">
        <f t="shared" ref="GU8:GU15" si="88">GS8+GT8</f>
        <v>4</v>
      </c>
      <c r="GV8" s="27">
        <f>GP8+GS8</f>
        <v>603</v>
      </c>
      <c r="GW8" s="24">
        <f>GT8+GQ8</f>
        <v>895</v>
      </c>
      <c r="GX8" s="27">
        <f>GV8+GW8</f>
        <v>1498</v>
      </c>
      <c r="GY8" s="24">
        <f>0+0+1</f>
        <v>1</v>
      </c>
      <c r="GZ8" s="24">
        <f>0+1+0</f>
        <v>1</v>
      </c>
      <c r="HA8" s="24">
        <f t="shared" ref="HA8:HA15" si="89">GY8+GZ8</f>
        <v>2</v>
      </c>
      <c r="HB8" s="27">
        <f>GV8+GY8</f>
        <v>604</v>
      </c>
      <c r="HC8" s="24">
        <f>GZ8+GW8</f>
        <v>896</v>
      </c>
      <c r="HD8" s="27">
        <f>HB8+HC8</f>
        <v>1500</v>
      </c>
      <c r="HE8" s="24">
        <v>6</v>
      </c>
      <c r="HF8" s="24">
        <v>7</v>
      </c>
      <c r="HG8" s="24">
        <f t="shared" ref="HG8:HG15" si="90">HE8+HF8</f>
        <v>13</v>
      </c>
      <c r="HH8" s="24">
        <v>3</v>
      </c>
      <c r="HI8" s="24">
        <v>4</v>
      </c>
      <c r="HJ8" s="24">
        <f t="shared" ref="HJ8:HJ15" si="91">HH8+HI8</f>
        <v>7</v>
      </c>
      <c r="HK8" s="24">
        <v>0</v>
      </c>
      <c r="HL8" s="24">
        <v>1</v>
      </c>
      <c r="HM8" s="24">
        <f>HK8+HL8</f>
        <v>1</v>
      </c>
      <c r="HN8" s="27">
        <f>HK8+C8+HH8+F8+I8+O8+U8+AA8+AG8+AY8+AM8+AS8+BE8+BK8+BQ8+BW8+CC8+CI8+CO8+CU8+DA8+DG8+DM8+DS8+DY8+EE8+EK8+EQ8+EW8+FC8+FI8+FO8+FU8+GA8+GG8+GM8+GS8+GY8+HE8</f>
        <v>613</v>
      </c>
      <c r="HO8" s="24">
        <f>HF8+HL8+D8+HI8+G8+J8+P8+V8+AB8+AH8+AZ8+AN8+AT8+BF8+BL8+BR8+BX8+CD86+CJ8+CD8+CP8+CV8+DB8+DH8+DN8+DT8+DZ8+EF8+EL8+ER8+EX8+FD8+FJ8+FP8+FV8+GB8+GH8+GN8+GT8+GZ8</f>
        <v>908</v>
      </c>
      <c r="HP8" s="27">
        <f>HN8+HO8</f>
        <v>1521</v>
      </c>
      <c r="HQ8" s="7"/>
    </row>
    <row r="9" spans="1:225" s="2" customFormat="1" ht="30" customHeight="1" x14ac:dyDescent="0.2">
      <c r="A9" s="21">
        <v>2</v>
      </c>
      <c r="B9" s="22" t="s">
        <v>7</v>
      </c>
      <c r="C9" s="23">
        <v>3</v>
      </c>
      <c r="D9" s="23">
        <v>1</v>
      </c>
      <c r="E9" s="23">
        <f t="shared" si="0"/>
        <v>4</v>
      </c>
      <c r="F9" s="23">
        <f>6+7+3</f>
        <v>16</v>
      </c>
      <c r="G9" s="23">
        <f>5+3+4</f>
        <v>12</v>
      </c>
      <c r="H9" s="23">
        <f t="shared" si="1"/>
        <v>28</v>
      </c>
      <c r="I9" s="23">
        <f>0+4+2+8+1+7+1+4+1+4</f>
        <v>32</v>
      </c>
      <c r="J9" s="23">
        <f>0+1+3+2+6+3+6+4+5+5</f>
        <v>35</v>
      </c>
      <c r="K9" s="23">
        <f t="shared" si="2"/>
        <v>67</v>
      </c>
      <c r="L9" s="23">
        <f t="shared" ref="L9:L16" si="92">C9+F9+I9</f>
        <v>51</v>
      </c>
      <c r="M9" s="23">
        <f t="shared" ref="M9:M16" si="93">D9+G9+J9</f>
        <v>48</v>
      </c>
      <c r="N9" s="23">
        <f t="shared" ref="N9:N15" si="94">E9+H9+K9</f>
        <v>99</v>
      </c>
      <c r="O9" s="23">
        <f>2+1+2+6+6+9+4+7+11</f>
        <v>48</v>
      </c>
      <c r="P9" s="23">
        <f>4+4+4+4+9+11+11+13+14</f>
        <v>74</v>
      </c>
      <c r="Q9" s="23">
        <f t="shared" si="3"/>
        <v>122</v>
      </c>
      <c r="R9" s="23">
        <f t="shared" si="4"/>
        <v>99</v>
      </c>
      <c r="S9" s="23">
        <f t="shared" si="4"/>
        <v>122</v>
      </c>
      <c r="T9" s="23">
        <f t="shared" si="5"/>
        <v>221</v>
      </c>
      <c r="U9" s="24">
        <f>7+6+11+12+9+7+5+8+6</f>
        <v>71</v>
      </c>
      <c r="V9" s="24">
        <f>15+18+11+8+12+11+11+7+10</f>
        <v>103</v>
      </c>
      <c r="W9" s="24">
        <f>U9+V9</f>
        <v>174</v>
      </c>
      <c r="X9" s="24">
        <f t="shared" si="7"/>
        <v>170</v>
      </c>
      <c r="Y9" s="24">
        <f t="shared" si="7"/>
        <v>225</v>
      </c>
      <c r="Z9" s="24">
        <f t="shared" si="8"/>
        <v>395</v>
      </c>
      <c r="AA9" s="24">
        <f>6+9+2+5+6+3+6+4+5+3</f>
        <v>49</v>
      </c>
      <c r="AB9" s="24">
        <f>9+7+9+8+6+7+4+6+4+5</f>
        <v>65</v>
      </c>
      <c r="AC9" s="24">
        <f t="shared" ref="AC9:AC14" si="95">AA9+AB9</f>
        <v>114</v>
      </c>
      <c r="AD9" s="25">
        <f t="shared" si="9"/>
        <v>219</v>
      </c>
      <c r="AE9" s="25">
        <f t="shared" si="9"/>
        <v>290</v>
      </c>
      <c r="AF9" s="25">
        <f>AD9+AE9</f>
        <v>509</v>
      </c>
      <c r="AG9" s="24">
        <f>4+2+3+2+4+5+3+5+3+4</f>
        <v>35</v>
      </c>
      <c r="AH9" s="24">
        <f>3+6+7+5+4+4+6+5+6+4</f>
        <v>50</v>
      </c>
      <c r="AI9" s="24">
        <f t="shared" si="10"/>
        <v>85</v>
      </c>
      <c r="AJ9" s="24">
        <f t="shared" si="11"/>
        <v>254</v>
      </c>
      <c r="AK9" s="24">
        <f t="shared" si="11"/>
        <v>340</v>
      </c>
      <c r="AL9" s="24">
        <f t="shared" si="12"/>
        <v>594</v>
      </c>
      <c r="AM9" s="24">
        <f>3+0+6+1+1+2+2+1+5</f>
        <v>21</v>
      </c>
      <c r="AN9" s="24">
        <f>3+0+4+4+6+3+4+5+2</f>
        <v>31</v>
      </c>
      <c r="AO9" s="24">
        <f t="shared" ref="AO9:AO15" si="96">AM9+AN9</f>
        <v>52</v>
      </c>
      <c r="AP9" s="24">
        <f t="shared" si="13"/>
        <v>275</v>
      </c>
      <c r="AQ9" s="24">
        <f t="shared" si="13"/>
        <v>371</v>
      </c>
      <c r="AR9" s="24">
        <f t="shared" ref="AR9:AR16" si="97">AP9+AQ9</f>
        <v>646</v>
      </c>
      <c r="AS9" s="24">
        <f>2+4+1+3+6+3+3+5+4</f>
        <v>31</v>
      </c>
      <c r="AT9" s="24">
        <f>8+5+6+6+4+7+13+5+5</f>
        <v>59</v>
      </c>
      <c r="AU9" s="24">
        <f>AS9+AT9</f>
        <v>90</v>
      </c>
      <c r="AV9" s="24">
        <f t="shared" ref="AV9:AV15" si="98">AP9+AS9</f>
        <v>306</v>
      </c>
      <c r="AW9" s="24">
        <f t="shared" ref="AW9:AW15" si="99">AQ9+AT9</f>
        <v>430</v>
      </c>
      <c r="AX9" s="24">
        <f t="shared" ref="AX9:AX16" si="100">SUM(AV9:AW9)</f>
        <v>736</v>
      </c>
      <c r="AY9" s="24">
        <f>4+4+6+5+2+5+5+1</f>
        <v>32</v>
      </c>
      <c r="AZ9" s="24">
        <f>6+6+4+5+8+5+5+12</f>
        <v>51</v>
      </c>
      <c r="BA9" s="24">
        <f t="shared" si="14"/>
        <v>83</v>
      </c>
      <c r="BB9" s="24">
        <f t="shared" si="15"/>
        <v>338</v>
      </c>
      <c r="BC9" s="24">
        <f t="shared" si="15"/>
        <v>481</v>
      </c>
      <c r="BD9" s="24">
        <f t="shared" si="16"/>
        <v>819</v>
      </c>
      <c r="BE9" s="24">
        <f>5+1+3+4+3+0+2+3+2+3</f>
        <v>26</v>
      </c>
      <c r="BF9" s="24">
        <f>2+4+2+1+2+3+5+1</f>
        <v>20</v>
      </c>
      <c r="BG9" s="24">
        <f t="shared" ref="BG9:BG15" si="101">BE9+BF9</f>
        <v>46</v>
      </c>
      <c r="BH9" s="24">
        <f t="shared" si="17"/>
        <v>364</v>
      </c>
      <c r="BI9" s="24">
        <f t="shared" si="17"/>
        <v>501</v>
      </c>
      <c r="BJ9" s="24">
        <f t="shared" si="18"/>
        <v>865</v>
      </c>
      <c r="BK9" s="24">
        <f>2+1+1+1+1+1+1+1+1</f>
        <v>10</v>
      </c>
      <c r="BL9" s="24">
        <f>2+1+1</f>
        <v>4</v>
      </c>
      <c r="BM9" s="24">
        <f t="shared" si="19"/>
        <v>14</v>
      </c>
      <c r="BN9" s="24">
        <f t="shared" si="20"/>
        <v>374</v>
      </c>
      <c r="BO9" s="24">
        <f t="shared" si="20"/>
        <v>505</v>
      </c>
      <c r="BP9" s="24">
        <f t="shared" si="21"/>
        <v>879</v>
      </c>
      <c r="BQ9" s="24">
        <f>0+1+1+1+2+5+5</f>
        <v>15</v>
      </c>
      <c r="BR9" s="24">
        <f>1+0+1+3+5</f>
        <v>10</v>
      </c>
      <c r="BS9" s="24">
        <f t="shared" si="22"/>
        <v>25</v>
      </c>
      <c r="BT9" s="24">
        <f t="shared" si="23"/>
        <v>389</v>
      </c>
      <c r="BU9" s="24">
        <f t="shared" si="23"/>
        <v>515</v>
      </c>
      <c r="BV9" s="24">
        <f t="shared" si="24"/>
        <v>904</v>
      </c>
      <c r="BW9" s="24">
        <f>4+2+5+4+7+2+5+7+5</f>
        <v>41</v>
      </c>
      <c r="BX9" s="24">
        <f>4+3+3+6+3+10+3+3+5</f>
        <v>40</v>
      </c>
      <c r="BY9" s="24">
        <f t="shared" si="25"/>
        <v>81</v>
      </c>
      <c r="BZ9" s="24">
        <f t="shared" si="26"/>
        <v>430</v>
      </c>
      <c r="CA9" s="24">
        <f t="shared" si="26"/>
        <v>555</v>
      </c>
      <c r="CB9" s="24">
        <f t="shared" si="27"/>
        <v>985</v>
      </c>
      <c r="CC9" s="24">
        <f>4+4+7+5+3+4+4+4</f>
        <v>35</v>
      </c>
      <c r="CD9" s="24">
        <f>5+7+3+6+6+6+6+6</f>
        <v>45</v>
      </c>
      <c r="CE9" s="24">
        <f t="shared" si="28"/>
        <v>80</v>
      </c>
      <c r="CF9" s="24">
        <f t="shared" si="29"/>
        <v>465</v>
      </c>
      <c r="CG9" s="24">
        <f t="shared" si="29"/>
        <v>600</v>
      </c>
      <c r="CH9" s="24">
        <f t="shared" si="30"/>
        <v>1065</v>
      </c>
      <c r="CI9" s="24">
        <f>3+2+3+2+1+1+4+3+2+3</f>
        <v>24</v>
      </c>
      <c r="CJ9" s="24">
        <f>2+4+2+4+4+4+1+2+2+2</f>
        <v>27</v>
      </c>
      <c r="CK9" s="24">
        <f t="shared" si="31"/>
        <v>51</v>
      </c>
      <c r="CL9" s="24">
        <f t="shared" si="32"/>
        <v>489</v>
      </c>
      <c r="CM9" s="24">
        <f t="shared" si="32"/>
        <v>627</v>
      </c>
      <c r="CN9" s="24">
        <f t="shared" si="33"/>
        <v>1116</v>
      </c>
      <c r="CO9" s="24">
        <f>0+2+3+1+2+5+3+1</f>
        <v>17</v>
      </c>
      <c r="CP9" s="24">
        <f>4+2+2+3+3+2+1+4</f>
        <v>21</v>
      </c>
      <c r="CQ9" s="24">
        <f t="shared" si="34"/>
        <v>38</v>
      </c>
      <c r="CR9" s="24">
        <f t="shared" si="35"/>
        <v>506</v>
      </c>
      <c r="CS9" s="24">
        <f t="shared" si="35"/>
        <v>648</v>
      </c>
      <c r="CT9" s="24">
        <f t="shared" si="36"/>
        <v>1154</v>
      </c>
      <c r="CU9" s="24">
        <f>0+2+2+3+2</f>
        <v>9</v>
      </c>
      <c r="CV9" s="24">
        <f>0+3+3+4+1+3+0+1+2</f>
        <v>17</v>
      </c>
      <c r="CW9" s="24">
        <f t="shared" si="37"/>
        <v>26</v>
      </c>
      <c r="CX9" s="24">
        <f t="shared" si="38"/>
        <v>515</v>
      </c>
      <c r="CY9" s="24">
        <f t="shared" si="38"/>
        <v>665</v>
      </c>
      <c r="CZ9" s="24">
        <f t="shared" si="39"/>
        <v>1180</v>
      </c>
      <c r="DA9" s="24">
        <f>1+2+1+1</f>
        <v>5</v>
      </c>
      <c r="DB9" s="24">
        <f>1+0+1+2+2+1</f>
        <v>7</v>
      </c>
      <c r="DC9" s="24">
        <f t="shared" si="40"/>
        <v>12</v>
      </c>
      <c r="DD9" s="24">
        <f t="shared" si="41"/>
        <v>520</v>
      </c>
      <c r="DE9" s="24">
        <f t="shared" si="41"/>
        <v>672</v>
      </c>
      <c r="DF9" s="24">
        <f t="shared" si="42"/>
        <v>1192</v>
      </c>
      <c r="DG9" s="24">
        <f>1+1+1+1+1</f>
        <v>5</v>
      </c>
      <c r="DH9" s="24">
        <f>1+1+1+1+1+1</f>
        <v>6</v>
      </c>
      <c r="DI9" s="24">
        <f t="shared" si="43"/>
        <v>11</v>
      </c>
      <c r="DJ9" s="25">
        <f t="shared" si="44"/>
        <v>525</v>
      </c>
      <c r="DK9" s="25">
        <f t="shared" si="44"/>
        <v>678</v>
      </c>
      <c r="DL9" s="25">
        <f t="shared" si="45"/>
        <v>1203</v>
      </c>
      <c r="DM9" s="24">
        <f>0+1+0+0+0+1+1+0+0+1</f>
        <v>4</v>
      </c>
      <c r="DN9" s="24">
        <f>1+0+1+1+1+0+0+1+1+0</f>
        <v>6</v>
      </c>
      <c r="DO9" s="24">
        <f t="shared" si="46"/>
        <v>10</v>
      </c>
      <c r="DP9" s="24">
        <f t="shared" si="47"/>
        <v>529</v>
      </c>
      <c r="DQ9" s="24">
        <f t="shared" si="47"/>
        <v>684</v>
      </c>
      <c r="DR9" s="24">
        <f t="shared" si="48"/>
        <v>1213</v>
      </c>
      <c r="DS9" s="24">
        <f>0+0+0+0+0+0+0</f>
        <v>0</v>
      </c>
      <c r="DT9" s="24">
        <f>0+1+0+0+0+0+1</f>
        <v>2</v>
      </c>
      <c r="DU9" s="24">
        <f t="shared" si="49"/>
        <v>2</v>
      </c>
      <c r="DV9" s="24">
        <f t="shared" si="50"/>
        <v>529</v>
      </c>
      <c r="DW9" s="24">
        <f t="shared" si="50"/>
        <v>686</v>
      </c>
      <c r="DX9" s="24">
        <f t="shared" si="51"/>
        <v>1215</v>
      </c>
      <c r="DY9" s="24">
        <f>0+1+0+0+0+1+1+0+0</f>
        <v>3</v>
      </c>
      <c r="DZ9" s="24">
        <f>1+0+1+1+1+0+0+1+1</f>
        <v>6</v>
      </c>
      <c r="EA9" s="24">
        <f t="shared" si="52"/>
        <v>9</v>
      </c>
      <c r="EB9" s="24">
        <f t="shared" si="53"/>
        <v>532</v>
      </c>
      <c r="EC9" s="24">
        <f t="shared" si="53"/>
        <v>692</v>
      </c>
      <c r="ED9" s="24">
        <f t="shared" si="54"/>
        <v>1224</v>
      </c>
      <c r="EE9" s="24">
        <f>0+1+1+1+0+0+0+1+0+0</f>
        <v>4</v>
      </c>
      <c r="EF9" s="24">
        <f>1+0+0+0+0+1+1+0+1+0</f>
        <v>4</v>
      </c>
      <c r="EG9" s="24">
        <f t="shared" si="55"/>
        <v>8</v>
      </c>
      <c r="EH9" s="24">
        <f t="shared" si="56"/>
        <v>536</v>
      </c>
      <c r="EI9" s="24">
        <f t="shared" si="56"/>
        <v>696</v>
      </c>
      <c r="EJ9" s="24">
        <f t="shared" si="57"/>
        <v>1232</v>
      </c>
      <c r="EK9" s="24">
        <f>1+1+0+0+1+0+1+0+1</f>
        <v>5</v>
      </c>
      <c r="EL9" s="24">
        <f>0+0+1+1+0+1+0+1+0</f>
        <v>4</v>
      </c>
      <c r="EM9" s="24">
        <f t="shared" si="58"/>
        <v>9</v>
      </c>
      <c r="EN9" s="24">
        <f t="shared" si="59"/>
        <v>541</v>
      </c>
      <c r="EO9" s="24">
        <f t="shared" si="59"/>
        <v>700</v>
      </c>
      <c r="EP9" s="24">
        <f t="shared" si="60"/>
        <v>1241</v>
      </c>
      <c r="EQ9" s="24">
        <f>0+0+0+1+0+0+1+1+0</f>
        <v>3</v>
      </c>
      <c r="ER9" s="24">
        <f>1+0+1+0+1+1+1</f>
        <v>5</v>
      </c>
      <c r="ES9" s="24">
        <f t="shared" si="61"/>
        <v>8</v>
      </c>
      <c r="ET9" s="24">
        <f t="shared" si="62"/>
        <v>544</v>
      </c>
      <c r="EU9" s="24">
        <f t="shared" si="62"/>
        <v>705</v>
      </c>
      <c r="EV9" s="24">
        <f t="shared" si="63"/>
        <v>1249</v>
      </c>
      <c r="EW9" s="24">
        <f>0+0+1+0+1+0+0+0+0+1</f>
        <v>3</v>
      </c>
      <c r="EX9" s="24">
        <f>1+1+0+1+0+1+1+1+0+0</f>
        <v>6</v>
      </c>
      <c r="EY9" s="24">
        <f t="shared" si="64"/>
        <v>9</v>
      </c>
      <c r="EZ9" s="24">
        <f t="shared" si="65"/>
        <v>547</v>
      </c>
      <c r="FA9" s="24">
        <f t="shared" si="65"/>
        <v>711</v>
      </c>
      <c r="FB9" s="24">
        <f t="shared" si="66"/>
        <v>1258</v>
      </c>
      <c r="FC9" s="24">
        <f>1+0+1+1+0+0+1+0+0+0</f>
        <v>4</v>
      </c>
      <c r="FD9" s="24">
        <f>0+1+0+0+1+1+0+0+1+1</f>
        <v>5</v>
      </c>
      <c r="FE9" s="24">
        <f t="shared" si="67"/>
        <v>9</v>
      </c>
      <c r="FF9" s="24">
        <f t="shared" si="68"/>
        <v>551</v>
      </c>
      <c r="FG9" s="24">
        <f t="shared" si="68"/>
        <v>716</v>
      </c>
      <c r="FH9" s="24">
        <f t="shared" si="69"/>
        <v>1267</v>
      </c>
      <c r="FI9" s="24">
        <f>1+1+0+0+0+1+0+1+0+0</f>
        <v>4</v>
      </c>
      <c r="FJ9" s="24">
        <f>0+0+1+0+1+0+1+0+1+0</f>
        <v>4</v>
      </c>
      <c r="FK9" s="24">
        <f t="shared" si="70"/>
        <v>8</v>
      </c>
      <c r="FL9" s="24">
        <f t="shared" si="71"/>
        <v>555</v>
      </c>
      <c r="FM9" s="24">
        <f t="shared" si="71"/>
        <v>720</v>
      </c>
      <c r="FN9" s="24">
        <f t="shared" si="72"/>
        <v>1275</v>
      </c>
      <c r="FO9" s="24">
        <f>0+0+0+0+1+1+0+0</f>
        <v>2</v>
      </c>
      <c r="FP9" s="24">
        <f>1+0+1+0+0+0+1+0</f>
        <v>3</v>
      </c>
      <c r="FQ9" s="24">
        <f t="shared" si="73"/>
        <v>5</v>
      </c>
      <c r="FR9" s="24">
        <f t="shared" si="74"/>
        <v>557</v>
      </c>
      <c r="FS9" s="24">
        <f t="shared" si="74"/>
        <v>723</v>
      </c>
      <c r="FT9" s="24">
        <f t="shared" si="75"/>
        <v>1280</v>
      </c>
      <c r="FU9" s="24">
        <f>0+1+0+0+1+1+0+0+0</f>
        <v>3</v>
      </c>
      <c r="FV9" s="24">
        <f>0+0+1+1+0+0+0+1+0</f>
        <v>3</v>
      </c>
      <c r="FW9" s="24">
        <f t="shared" si="76"/>
        <v>6</v>
      </c>
      <c r="FX9" s="24">
        <f t="shared" si="77"/>
        <v>560</v>
      </c>
      <c r="FY9" s="24">
        <f t="shared" si="77"/>
        <v>726</v>
      </c>
      <c r="FZ9" s="24">
        <f t="shared" si="78"/>
        <v>1286</v>
      </c>
      <c r="GA9" s="24">
        <f>0+0+0+1+1+1+0+1+0+1</f>
        <v>5</v>
      </c>
      <c r="GB9" s="24">
        <f>0+0+1+0+0+0+0+0+0+0</f>
        <v>1</v>
      </c>
      <c r="GC9" s="24">
        <f t="shared" si="79"/>
        <v>6</v>
      </c>
      <c r="GD9" s="24">
        <f t="shared" si="80"/>
        <v>565</v>
      </c>
      <c r="GE9" s="24">
        <f t="shared" si="80"/>
        <v>727</v>
      </c>
      <c r="GF9" s="24">
        <f t="shared" si="81"/>
        <v>1292</v>
      </c>
      <c r="GG9" s="24">
        <f>0+0+1+0+1+0+0+0+1</f>
        <v>3</v>
      </c>
      <c r="GH9" s="24">
        <f>1+0+0+1+0+1+2+2+2</f>
        <v>9</v>
      </c>
      <c r="GI9" s="24">
        <f t="shared" si="82"/>
        <v>12</v>
      </c>
      <c r="GJ9" s="24">
        <f t="shared" si="83"/>
        <v>568</v>
      </c>
      <c r="GK9" s="24">
        <f t="shared" si="83"/>
        <v>736</v>
      </c>
      <c r="GL9" s="24">
        <f t="shared" si="84"/>
        <v>1304</v>
      </c>
      <c r="GM9" s="24">
        <f>3+0+0+0+0+1+0+1+1+1</f>
        <v>7</v>
      </c>
      <c r="GN9" s="24">
        <f>0+0+0+0+2+1+0+1+1+1</f>
        <v>6</v>
      </c>
      <c r="GO9" s="24">
        <f t="shared" si="85"/>
        <v>13</v>
      </c>
      <c r="GP9" s="24">
        <f t="shared" si="86"/>
        <v>575</v>
      </c>
      <c r="GQ9" s="24">
        <f t="shared" si="86"/>
        <v>742</v>
      </c>
      <c r="GR9" s="24">
        <f>GP9+GQ9</f>
        <v>1317</v>
      </c>
      <c r="GS9" s="24">
        <f>0+1+0+0+0+0+1+1</f>
        <v>3</v>
      </c>
      <c r="GT9" s="24">
        <f>0+1+0+0+0+0+1+1</f>
        <v>3</v>
      </c>
      <c r="GU9" s="24">
        <f t="shared" si="88"/>
        <v>6</v>
      </c>
      <c r="GV9" s="27">
        <f t="shared" ref="GV9:GV15" si="102">GP9+GS9</f>
        <v>578</v>
      </c>
      <c r="GW9" s="24">
        <f t="shared" ref="GW9:GW15" si="103">GT9+GQ9</f>
        <v>745</v>
      </c>
      <c r="GX9" s="27">
        <f t="shared" ref="GX9:GX15" si="104">GV9+GW9</f>
        <v>1323</v>
      </c>
      <c r="GY9" s="24">
        <f t="shared" ref="GY9:GZ15" si="105">0+0+0</f>
        <v>0</v>
      </c>
      <c r="GZ9" s="24">
        <f t="shared" si="105"/>
        <v>0</v>
      </c>
      <c r="HA9" s="24">
        <f t="shared" si="89"/>
        <v>0</v>
      </c>
      <c r="HB9" s="27">
        <f t="shared" ref="HB9:HB15" si="106">GV9+GY9</f>
        <v>578</v>
      </c>
      <c r="HC9" s="24">
        <f t="shared" ref="HC9:HC15" si="107">GZ9+GW9</f>
        <v>745</v>
      </c>
      <c r="HD9" s="27">
        <f t="shared" ref="HD9:HD15" si="108">HB9+HC9</f>
        <v>1323</v>
      </c>
      <c r="HE9" s="24">
        <v>0</v>
      </c>
      <c r="HF9" s="24">
        <v>0</v>
      </c>
      <c r="HG9" s="24">
        <f t="shared" si="90"/>
        <v>0</v>
      </c>
      <c r="HH9" s="24">
        <v>0</v>
      </c>
      <c r="HI9" s="24">
        <v>0</v>
      </c>
      <c r="HJ9" s="24">
        <f t="shared" si="91"/>
        <v>0</v>
      </c>
      <c r="HK9" s="24">
        <v>0</v>
      </c>
      <c r="HL9" s="24">
        <v>0</v>
      </c>
      <c r="HM9" s="24">
        <f t="shared" ref="HM9:HM15" si="109">HK9+HL9</f>
        <v>0</v>
      </c>
      <c r="HN9" s="27">
        <f t="shared" ref="HN9:HN15" si="110">HK9+C9+HH9+F9+I9+O9+U9+AA9+AG9+AY9+AM9+AS9+BE9+BK9+BQ9+BW9+CC9+CI9+CO9+CU9+DA9+DG9+DM9+DS9+DY9+EE9+EK9+EQ9+EW9+FC9+FI9+FO9+FU9+GA9+GG9+GM9+GS9+GY9+HE9</f>
        <v>578</v>
      </c>
      <c r="HO9" s="24">
        <f t="shared" ref="HO9:HO15" si="111">HF9+HL9+D9+HI9+G9+J9+P9+V9+AB9+AH9+AZ9+AN9+AT9+BF9+BL9+BR9+BX9+CD87+CJ9+CD9+CP9+CV9+DB9+DH9+DN9+DT9+DZ9+EF9+EL9+ER9+EX9+FD9+FJ9+FP9+FV9+GB9+GH9+GN9+GT9+GZ9</f>
        <v>745</v>
      </c>
      <c r="HP9" s="27">
        <f t="shared" ref="HP9:HP15" si="112">HN9+HO9</f>
        <v>1323</v>
      </c>
      <c r="HQ9" s="7"/>
    </row>
    <row r="10" spans="1:225" s="2" customFormat="1" ht="30" customHeight="1" x14ac:dyDescent="0.2">
      <c r="A10" s="21">
        <v>3</v>
      </c>
      <c r="B10" s="22" t="s">
        <v>8</v>
      </c>
      <c r="C10" s="23">
        <v>4</v>
      </c>
      <c r="D10" s="23">
        <v>2</v>
      </c>
      <c r="E10" s="23">
        <f t="shared" si="0"/>
        <v>6</v>
      </c>
      <c r="F10" s="23">
        <f>7+20+3+3</f>
        <v>33</v>
      </c>
      <c r="G10" s="23">
        <f>17+14+10+2</f>
        <v>43</v>
      </c>
      <c r="H10" s="23">
        <f t="shared" si="1"/>
        <v>76</v>
      </c>
      <c r="I10" s="23">
        <f>0+10+5+5+3+6+3+1+10+6</f>
        <v>49</v>
      </c>
      <c r="J10" s="23">
        <f>0+6+6+8+1+1+9+23</f>
        <v>54</v>
      </c>
      <c r="K10" s="23">
        <f t="shared" si="2"/>
        <v>103</v>
      </c>
      <c r="L10" s="23">
        <f t="shared" si="92"/>
        <v>86</v>
      </c>
      <c r="M10" s="23">
        <f t="shared" si="93"/>
        <v>99</v>
      </c>
      <c r="N10" s="23">
        <f t="shared" si="94"/>
        <v>185</v>
      </c>
      <c r="O10" s="23">
        <f>7+9+9+6+3+6+15+18+8</f>
        <v>81</v>
      </c>
      <c r="P10" s="23">
        <f>16+12+6+9+19+7+2+1+14</f>
        <v>86</v>
      </c>
      <c r="Q10" s="23">
        <f t="shared" si="3"/>
        <v>167</v>
      </c>
      <c r="R10" s="23">
        <f t="shared" si="4"/>
        <v>167</v>
      </c>
      <c r="S10" s="23">
        <f t="shared" si="4"/>
        <v>185</v>
      </c>
      <c r="T10" s="23">
        <f t="shared" si="5"/>
        <v>352</v>
      </c>
      <c r="U10" s="24">
        <f>20+4+12+18+10+1+2+3</f>
        <v>70</v>
      </c>
      <c r="V10" s="24">
        <f>2+17+9+1+3+8+5+6</f>
        <v>51</v>
      </c>
      <c r="W10" s="24">
        <f t="shared" si="6"/>
        <v>121</v>
      </c>
      <c r="X10" s="24">
        <f t="shared" si="7"/>
        <v>237</v>
      </c>
      <c r="Y10" s="24">
        <f t="shared" si="7"/>
        <v>236</v>
      </c>
      <c r="Z10" s="24">
        <f t="shared" si="8"/>
        <v>473</v>
      </c>
      <c r="AA10" s="24">
        <f>9+20+10+21</f>
        <v>60</v>
      </c>
      <c r="AB10" s="24">
        <f>6+20+4+0</f>
        <v>30</v>
      </c>
      <c r="AC10" s="24">
        <f t="shared" si="95"/>
        <v>90</v>
      </c>
      <c r="AD10" s="25">
        <f t="shared" si="9"/>
        <v>297</v>
      </c>
      <c r="AE10" s="25">
        <f t="shared" si="9"/>
        <v>266</v>
      </c>
      <c r="AF10" s="25">
        <f t="shared" ref="AF10:AF15" si="113">AE10+AD10</f>
        <v>563</v>
      </c>
      <c r="AG10" s="24">
        <f>6+6+12+6+19+23+17+23+31+23</f>
        <v>166</v>
      </c>
      <c r="AH10" s="24">
        <f>0+7+5+5+20+18+32+30+25+21</f>
        <v>163</v>
      </c>
      <c r="AI10" s="24">
        <f t="shared" si="10"/>
        <v>329</v>
      </c>
      <c r="AJ10" s="24">
        <f t="shared" si="11"/>
        <v>463</v>
      </c>
      <c r="AK10" s="24">
        <f t="shared" si="11"/>
        <v>429</v>
      </c>
      <c r="AL10" s="24">
        <f t="shared" si="12"/>
        <v>892</v>
      </c>
      <c r="AM10" s="24">
        <f>10+6+5+2+3+6+6+2+6+4</f>
        <v>50</v>
      </c>
      <c r="AN10" s="24">
        <f>11+5+5+4+4+1+3+5+2+3</f>
        <v>43</v>
      </c>
      <c r="AO10" s="24">
        <f t="shared" si="96"/>
        <v>93</v>
      </c>
      <c r="AP10" s="24">
        <f t="shared" si="13"/>
        <v>513</v>
      </c>
      <c r="AQ10" s="24">
        <f t="shared" si="13"/>
        <v>472</v>
      </c>
      <c r="AR10" s="24">
        <f t="shared" si="97"/>
        <v>985</v>
      </c>
      <c r="AS10" s="24">
        <f>6+6+2+2+2+2+1+1</f>
        <v>22</v>
      </c>
      <c r="AT10" s="24">
        <f>5+1+4+4+3+1+2+2</f>
        <v>22</v>
      </c>
      <c r="AU10" s="24">
        <f t="shared" ref="AU10:AU15" si="114">AT10+AS10</f>
        <v>44</v>
      </c>
      <c r="AV10" s="24">
        <f t="shared" si="98"/>
        <v>535</v>
      </c>
      <c r="AW10" s="24">
        <f t="shared" si="99"/>
        <v>494</v>
      </c>
      <c r="AX10" s="24">
        <f t="shared" si="100"/>
        <v>1029</v>
      </c>
      <c r="AY10" s="24">
        <f>1+1+0+0</f>
        <v>2</v>
      </c>
      <c r="AZ10" s="24">
        <f>2+1+0+0</f>
        <v>3</v>
      </c>
      <c r="BA10" s="24">
        <f t="shared" si="14"/>
        <v>5</v>
      </c>
      <c r="BB10" s="24">
        <f t="shared" si="15"/>
        <v>537</v>
      </c>
      <c r="BC10" s="24">
        <f t="shared" si="15"/>
        <v>497</v>
      </c>
      <c r="BD10" s="24">
        <f t="shared" si="16"/>
        <v>1034</v>
      </c>
      <c r="BE10" s="24">
        <f>3+6+0+3</f>
        <v>12</v>
      </c>
      <c r="BF10" s="24">
        <f>0+1+4+0+0</f>
        <v>5</v>
      </c>
      <c r="BG10" s="24">
        <f t="shared" si="101"/>
        <v>17</v>
      </c>
      <c r="BH10" s="24">
        <f t="shared" si="17"/>
        <v>549</v>
      </c>
      <c r="BI10" s="24">
        <f t="shared" si="17"/>
        <v>502</v>
      </c>
      <c r="BJ10" s="24">
        <f t="shared" si="18"/>
        <v>1051</v>
      </c>
      <c r="BK10" s="24">
        <f>0+0+1+1+2+2+2+1+1</f>
        <v>10</v>
      </c>
      <c r="BL10" s="24">
        <f>1+2+1+3+3+1+1</f>
        <v>12</v>
      </c>
      <c r="BM10" s="24">
        <f t="shared" si="19"/>
        <v>22</v>
      </c>
      <c r="BN10" s="24">
        <f t="shared" si="20"/>
        <v>559</v>
      </c>
      <c r="BO10" s="24">
        <f t="shared" si="20"/>
        <v>514</v>
      </c>
      <c r="BP10" s="24">
        <f t="shared" si="21"/>
        <v>1073</v>
      </c>
      <c r="BQ10" s="24">
        <f>0+1+1+6+6+7</f>
        <v>21</v>
      </c>
      <c r="BR10" s="24">
        <f>0+1+4+4+5+6</f>
        <v>20</v>
      </c>
      <c r="BS10" s="24">
        <f t="shared" si="22"/>
        <v>41</v>
      </c>
      <c r="BT10" s="24">
        <f t="shared" si="23"/>
        <v>580</v>
      </c>
      <c r="BU10" s="24">
        <f t="shared" si="23"/>
        <v>534</v>
      </c>
      <c r="BV10" s="24">
        <f t="shared" si="24"/>
        <v>1114</v>
      </c>
      <c r="BW10" s="24">
        <f>8+10+18+20+19+11+10+9+9</f>
        <v>114</v>
      </c>
      <c r="BX10" s="24">
        <f>6+21+21+21+21+31+15+11+10</f>
        <v>157</v>
      </c>
      <c r="BY10" s="24">
        <f t="shared" si="25"/>
        <v>271</v>
      </c>
      <c r="BZ10" s="24">
        <f t="shared" si="26"/>
        <v>694</v>
      </c>
      <c r="CA10" s="24">
        <f t="shared" si="26"/>
        <v>691</v>
      </c>
      <c r="CB10" s="24">
        <f t="shared" si="27"/>
        <v>1385</v>
      </c>
      <c r="CC10" s="24">
        <f>4+11+11+4+4+3+3+3</f>
        <v>43</v>
      </c>
      <c r="CD10" s="24">
        <f>6+9+4+1+2+2+1+2</f>
        <v>27</v>
      </c>
      <c r="CE10" s="24">
        <f t="shared" si="28"/>
        <v>70</v>
      </c>
      <c r="CF10" s="24">
        <f t="shared" si="29"/>
        <v>737</v>
      </c>
      <c r="CG10" s="24">
        <f t="shared" si="29"/>
        <v>718</v>
      </c>
      <c r="CH10" s="24">
        <f t="shared" si="30"/>
        <v>1455</v>
      </c>
      <c r="CI10" s="24">
        <f>4+4+2+2+1+2+3+3+3+1</f>
        <v>25</v>
      </c>
      <c r="CJ10" s="24">
        <f>2+1+1+1+1+1+1</f>
        <v>8</v>
      </c>
      <c r="CK10" s="24">
        <f t="shared" si="31"/>
        <v>33</v>
      </c>
      <c r="CL10" s="24">
        <f t="shared" si="32"/>
        <v>762</v>
      </c>
      <c r="CM10" s="24">
        <f t="shared" si="32"/>
        <v>726</v>
      </c>
      <c r="CN10" s="24">
        <f t="shared" si="33"/>
        <v>1488</v>
      </c>
      <c r="CO10" s="24">
        <f>1+2+1+2+2+2+2+1+2</f>
        <v>15</v>
      </c>
      <c r="CP10" s="24">
        <f>1+1+1+2+1+1+1</f>
        <v>8</v>
      </c>
      <c r="CQ10" s="24">
        <f t="shared" si="34"/>
        <v>23</v>
      </c>
      <c r="CR10" s="24">
        <f t="shared" si="35"/>
        <v>777</v>
      </c>
      <c r="CS10" s="24">
        <f t="shared" si="35"/>
        <v>734</v>
      </c>
      <c r="CT10" s="24">
        <f t="shared" si="36"/>
        <v>1511</v>
      </c>
      <c r="CU10" s="24">
        <f>2+1+1+2+2+1+1+0+1+1</f>
        <v>12</v>
      </c>
      <c r="CV10" s="24">
        <f>0+0+1+1+1+1+1+1+1</f>
        <v>7</v>
      </c>
      <c r="CW10" s="24">
        <f t="shared" si="37"/>
        <v>19</v>
      </c>
      <c r="CX10" s="24">
        <f t="shared" si="38"/>
        <v>789</v>
      </c>
      <c r="CY10" s="24">
        <f t="shared" si="38"/>
        <v>741</v>
      </c>
      <c r="CZ10" s="24">
        <f t="shared" si="39"/>
        <v>1530</v>
      </c>
      <c r="DA10" s="24">
        <f>2+1+1+2+1+1+1</f>
        <v>9</v>
      </c>
      <c r="DB10" s="24">
        <f>1+1+1+1</f>
        <v>4</v>
      </c>
      <c r="DC10" s="24">
        <f t="shared" si="40"/>
        <v>13</v>
      </c>
      <c r="DD10" s="24">
        <f t="shared" si="41"/>
        <v>798</v>
      </c>
      <c r="DE10" s="24">
        <f t="shared" si="41"/>
        <v>745</v>
      </c>
      <c r="DF10" s="24">
        <f t="shared" si="42"/>
        <v>1543</v>
      </c>
      <c r="DG10" s="24">
        <f>1+1</f>
        <v>2</v>
      </c>
      <c r="DH10" s="24">
        <f>1+1+1+1+1+1+1</f>
        <v>7</v>
      </c>
      <c r="DI10" s="24">
        <f t="shared" si="43"/>
        <v>9</v>
      </c>
      <c r="DJ10" s="25">
        <f t="shared" si="44"/>
        <v>800</v>
      </c>
      <c r="DK10" s="25">
        <f t="shared" si="44"/>
        <v>752</v>
      </c>
      <c r="DL10" s="25">
        <f t="shared" si="45"/>
        <v>1552</v>
      </c>
      <c r="DM10" s="24">
        <f>0+1+1+1+1+1+1+1+1+1</f>
        <v>9</v>
      </c>
      <c r="DN10" s="24">
        <f>1+1+0+0+0+0+0+0+0+0</f>
        <v>2</v>
      </c>
      <c r="DO10" s="24">
        <f t="shared" si="46"/>
        <v>11</v>
      </c>
      <c r="DP10" s="24">
        <f t="shared" si="47"/>
        <v>809</v>
      </c>
      <c r="DQ10" s="24">
        <f t="shared" si="47"/>
        <v>754</v>
      </c>
      <c r="DR10" s="24">
        <f t="shared" si="48"/>
        <v>1563</v>
      </c>
      <c r="DS10" s="24">
        <f>1+1+0+0+0+0+0</f>
        <v>2</v>
      </c>
      <c r="DT10" s="24">
        <f>0+0+1+1+0+1+0</f>
        <v>3</v>
      </c>
      <c r="DU10" s="24">
        <f t="shared" si="49"/>
        <v>5</v>
      </c>
      <c r="DV10" s="24">
        <f t="shared" si="50"/>
        <v>811</v>
      </c>
      <c r="DW10" s="24">
        <f t="shared" si="50"/>
        <v>757</v>
      </c>
      <c r="DX10" s="24">
        <f t="shared" si="51"/>
        <v>1568</v>
      </c>
      <c r="DY10" s="24">
        <f>0+0+0+0+0+0+0+0+0</f>
        <v>0</v>
      </c>
      <c r="DZ10" s="24">
        <f>1+1+0+1+1+1+1+0+1</f>
        <v>7</v>
      </c>
      <c r="EA10" s="24">
        <f t="shared" si="52"/>
        <v>7</v>
      </c>
      <c r="EB10" s="24">
        <f t="shared" si="53"/>
        <v>811</v>
      </c>
      <c r="EC10" s="24">
        <f t="shared" si="53"/>
        <v>764</v>
      </c>
      <c r="ED10" s="24">
        <f t="shared" si="54"/>
        <v>1575</v>
      </c>
      <c r="EE10" s="24">
        <f>0+0+0+0+0+0+0+0+0+0</f>
        <v>0</v>
      </c>
      <c r="EF10" s="24">
        <f>1+1+0+1+1+1+1+1+1+1</f>
        <v>9</v>
      </c>
      <c r="EG10" s="24">
        <f t="shared" si="55"/>
        <v>9</v>
      </c>
      <c r="EH10" s="24">
        <f t="shared" si="56"/>
        <v>811</v>
      </c>
      <c r="EI10" s="24">
        <f t="shared" si="56"/>
        <v>773</v>
      </c>
      <c r="EJ10" s="24">
        <f t="shared" si="57"/>
        <v>1584</v>
      </c>
      <c r="EK10" s="24">
        <f>1+0+0+0+0+1+0+0+0</f>
        <v>2</v>
      </c>
      <c r="EL10" s="24">
        <f>0+1+1+1+1+0+1+1+1</f>
        <v>7</v>
      </c>
      <c r="EM10" s="24">
        <f t="shared" si="58"/>
        <v>9</v>
      </c>
      <c r="EN10" s="24">
        <f t="shared" si="59"/>
        <v>813</v>
      </c>
      <c r="EO10" s="24">
        <f t="shared" si="59"/>
        <v>780</v>
      </c>
      <c r="EP10" s="24">
        <f t="shared" si="60"/>
        <v>1593</v>
      </c>
      <c r="EQ10" s="24">
        <f>0+0+0+1+0+0+0</f>
        <v>1</v>
      </c>
      <c r="ER10" s="24">
        <f>0+1+1+0+1+1+1+1</f>
        <v>6</v>
      </c>
      <c r="ES10" s="24">
        <f t="shared" si="61"/>
        <v>7</v>
      </c>
      <c r="ET10" s="24">
        <f t="shared" si="62"/>
        <v>814</v>
      </c>
      <c r="EU10" s="24">
        <f t="shared" si="62"/>
        <v>786</v>
      </c>
      <c r="EV10" s="24">
        <f t="shared" si="63"/>
        <v>1600</v>
      </c>
      <c r="EW10" s="24">
        <f>1+1+0+1+1+0+0+0+0+0</f>
        <v>4</v>
      </c>
      <c r="EX10" s="24">
        <f>0+0+0+0+0+1+1+1+0+1</f>
        <v>4</v>
      </c>
      <c r="EY10" s="24">
        <f t="shared" si="64"/>
        <v>8</v>
      </c>
      <c r="EZ10" s="24">
        <f t="shared" si="65"/>
        <v>818</v>
      </c>
      <c r="FA10" s="24">
        <f t="shared" si="65"/>
        <v>790</v>
      </c>
      <c r="FB10" s="24">
        <f t="shared" si="66"/>
        <v>1608</v>
      </c>
      <c r="FC10" s="24">
        <f>0+0+0+0+0+0+0+1+1+1</f>
        <v>3</v>
      </c>
      <c r="FD10" s="24">
        <f>1+1+1+1+1+1+1+0+0+0</f>
        <v>7</v>
      </c>
      <c r="FE10" s="24">
        <f t="shared" si="67"/>
        <v>10</v>
      </c>
      <c r="FF10" s="24">
        <f t="shared" si="68"/>
        <v>821</v>
      </c>
      <c r="FG10" s="24">
        <f t="shared" si="68"/>
        <v>797</v>
      </c>
      <c r="FH10" s="24">
        <f t="shared" si="69"/>
        <v>1618</v>
      </c>
      <c r="FI10" s="24">
        <f>1+1+1+1+0+1+1+0+0+0</f>
        <v>6</v>
      </c>
      <c r="FJ10" s="24">
        <f>0+0+0+0+1+0+0+1+0+0</f>
        <v>2</v>
      </c>
      <c r="FK10" s="24">
        <f t="shared" si="70"/>
        <v>8</v>
      </c>
      <c r="FL10" s="24">
        <f t="shared" si="71"/>
        <v>827</v>
      </c>
      <c r="FM10" s="24">
        <f t="shared" si="71"/>
        <v>799</v>
      </c>
      <c r="FN10" s="24">
        <f t="shared" si="72"/>
        <v>1626</v>
      </c>
      <c r="FO10" s="24">
        <f>0+0+0+0+0+0+0+0</f>
        <v>0</v>
      </c>
      <c r="FP10" s="24">
        <f>1+0+1+1+0+1+0+0</f>
        <v>4</v>
      </c>
      <c r="FQ10" s="24">
        <f t="shared" si="73"/>
        <v>4</v>
      </c>
      <c r="FR10" s="24">
        <f t="shared" si="74"/>
        <v>827</v>
      </c>
      <c r="FS10" s="24">
        <f t="shared" si="74"/>
        <v>803</v>
      </c>
      <c r="FT10" s="24">
        <f t="shared" si="75"/>
        <v>1630</v>
      </c>
      <c r="FU10" s="24">
        <f>1+0+1+1+0+0+0+0+0</f>
        <v>3</v>
      </c>
      <c r="FV10" s="24">
        <f>0+0+0+0+0+0+0+0+0</f>
        <v>0</v>
      </c>
      <c r="FW10" s="24">
        <f t="shared" si="76"/>
        <v>3</v>
      </c>
      <c r="FX10" s="24">
        <f t="shared" si="77"/>
        <v>830</v>
      </c>
      <c r="FY10" s="24">
        <f t="shared" si="77"/>
        <v>803</v>
      </c>
      <c r="FZ10" s="24">
        <f t="shared" si="78"/>
        <v>1633</v>
      </c>
      <c r="GA10" s="24">
        <f>0+0+0+0+0+0+0+0+0+0</f>
        <v>0</v>
      </c>
      <c r="GB10" s="24">
        <f>0+0+0+0+0+0+0+0+0+0</f>
        <v>0</v>
      </c>
      <c r="GC10" s="24">
        <f t="shared" si="79"/>
        <v>0</v>
      </c>
      <c r="GD10" s="24">
        <f t="shared" si="80"/>
        <v>830</v>
      </c>
      <c r="GE10" s="24">
        <f t="shared" si="80"/>
        <v>803</v>
      </c>
      <c r="GF10" s="24">
        <f t="shared" si="81"/>
        <v>1633</v>
      </c>
      <c r="GG10" s="24">
        <f>0+0+0+0+0+0+0+0+0</f>
        <v>0</v>
      </c>
      <c r="GH10" s="24">
        <f>0+0+0+0+0+0+0+0+0</f>
        <v>0</v>
      </c>
      <c r="GI10" s="24">
        <f t="shared" si="82"/>
        <v>0</v>
      </c>
      <c r="GJ10" s="24">
        <f t="shared" si="83"/>
        <v>830</v>
      </c>
      <c r="GK10" s="24">
        <f t="shared" si="83"/>
        <v>803</v>
      </c>
      <c r="GL10" s="24">
        <f t="shared" si="84"/>
        <v>1633</v>
      </c>
      <c r="GM10" s="24">
        <f t="shared" ref="GM10:GN13" si="115">0+0+0+0+0+0+0+0+0+0</f>
        <v>0</v>
      </c>
      <c r="GN10" s="24">
        <f t="shared" si="115"/>
        <v>0</v>
      </c>
      <c r="GO10" s="24">
        <f t="shared" si="85"/>
        <v>0</v>
      </c>
      <c r="GP10" s="24">
        <f t="shared" si="86"/>
        <v>830</v>
      </c>
      <c r="GQ10" s="24">
        <f t="shared" si="86"/>
        <v>803</v>
      </c>
      <c r="GR10" s="24">
        <f t="shared" si="87"/>
        <v>1633</v>
      </c>
      <c r="GS10" s="24">
        <f t="shared" ref="GS10:GT13" si="116">0+0+0+0+0+0+0+0</f>
        <v>0</v>
      </c>
      <c r="GT10" s="24">
        <f t="shared" si="116"/>
        <v>0</v>
      </c>
      <c r="GU10" s="24">
        <f t="shared" si="88"/>
        <v>0</v>
      </c>
      <c r="GV10" s="27">
        <f t="shared" si="102"/>
        <v>830</v>
      </c>
      <c r="GW10" s="24">
        <f t="shared" si="103"/>
        <v>803</v>
      </c>
      <c r="GX10" s="27">
        <f t="shared" si="104"/>
        <v>1633</v>
      </c>
      <c r="GY10" s="24">
        <f t="shared" si="105"/>
        <v>0</v>
      </c>
      <c r="GZ10" s="24">
        <f t="shared" si="105"/>
        <v>0</v>
      </c>
      <c r="HA10" s="24">
        <f t="shared" si="89"/>
        <v>0</v>
      </c>
      <c r="HB10" s="27">
        <f t="shared" si="106"/>
        <v>830</v>
      </c>
      <c r="HC10" s="24">
        <f t="shared" si="107"/>
        <v>803</v>
      </c>
      <c r="HD10" s="27">
        <f t="shared" si="108"/>
        <v>1633</v>
      </c>
      <c r="HE10" s="24">
        <v>0</v>
      </c>
      <c r="HF10" s="24">
        <v>0</v>
      </c>
      <c r="HG10" s="24">
        <f t="shared" si="90"/>
        <v>0</v>
      </c>
      <c r="HH10" s="24">
        <v>0</v>
      </c>
      <c r="HI10" s="24">
        <v>0</v>
      </c>
      <c r="HJ10" s="24">
        <f t="shared" si="91"/>
        <v>0</v>
      </c>
      <c r="HK10" s="24">
        <v>0</v>
      </c>
      <c r="HL10" s="24">
        <v>0</v>
      </c>
      <c r="HM10" s="24">
        <f t="shared" si="109"/>
        <v>0</v>
      </c>
      <c r="HN10" s="27">
        <f t="shared" si="110"/>
        <v>830</v>
      </c>
      <c r="HO10" s="24">
        <f t="shared" si="111"/>
        <v>803</v>
      </c>
      <c r="HP10" s="27">
        <f t="shared" si="112"/>
        <v>1633</v>
      </c>
      <c r="HQ10" s="7"/>
    </row>
    <row r="11" spans="1:225" s="2" customFormat="1" ht="30" customHeight="1" x14ac:dyDescent="0.2">
      <c r="A11" s="21">
        <v>4</v>
      </c>
      <c r="B11" s="22" t="s">
        <v>9</v>
      </c>
      <c r="C11" s="23">
        <v>19</v>
      </c>
      <c r="D11" s="23">
        <v>13</v>
      </c>
      <c r="E11" s="23">
        <f>C11+D11</f>
        <v>32</v>
      </c>
      <c r="F11" s="23">
        <f>1+6+1+1+2+1+3+4</f>
        <v>19</v>
      </c>
      <c r="G11" s="23">
        <f>3+2+1+2+3+1+3+2+2</f>
        <v>19</v>
      </c>
      <c r="H11" s="23">
        <f t="shared" si="1"/>
        <v>38</v>
      </c>
      <c r="I11" s="23">
        <f>0+1+3+6+6+2+5+8+9+5</f>
        <v>45</v>
      </c>
      <c r="J11" s="23">
        <f>0+3+2+3+9+4+1+5+12+5</f>
        <v>44</v>
      </c>
      <c r="K11" s="23">
        <f t="shared" si="2"/>
        <v>89</v>
      </c>
      <c r="L11" s="23">
        <f t="shared" si="92"/>
        <v>83</v>
      </c>
      <c r="M11" s="23">
        <f t="shared" si="93"/>
        <v>76</v>
      </c>
      <c r="N11" s="23">
        <f t="shared" si="94"/>
        <v>159</v>
      </c>
      <c r="O11" s="23">
        <f>6+10+5+2+6+8+15+17+17</f>
        <v>86</v>
      </c>
      <c r="P11" s="23">
        <f>7+10+4+3+5+6+17+16+19</f>
        <v>87</v>
      </c>
      <c r="Q11" s="23">
        <f t="shared" si="3"/>
        <v>173</v>
      </c>
      <c r="R11" s="23">
        <f t="shared" si="4"/>
        <v>169</v>
      </c>
      <c r="S11" s="23">
        <f t="shared" si="4"/>
        <v>163</v>
      </c>
      <c r="T11" s="23">
        <f t="shared" si="5"/>
        <v>332</v>
      </c>
      <c r="U11" s="24">
        <f>15+21+17+9+11+14+10+20+16</f>
        <v>133</v>
      </c>
      <c r="V11" s="24">
        <f>23+32+22+13+14+18+14+12+12</f>
        <v>160</v>
      </c>
      <c r="W11" s="24">
        <f t="shared" si="6"/>
        <v>293</v>
      </c>
      <c r="X11" s="24">
        <f t="shared" si="7"/>
        <v>302</v>
      </c>
      <c r="Y11" s="24">
        <f t="shared" si="7"/>
        <v>323</v>
      </c>
      <c r="Z11" s="24">
        <f t="shared" si="8"/>
        <v>625</v>
      </c>
      <c r="AA11" s="24">
        <f>23+8+2+5+5+8+1+1+1</f>
        <v>54</v>
      </c>
      <c r="AB11" s="24">
        <f>31+17+11+6+5+7+5+4+3</f>
        <v>89</v>
      </c>
      <c r="AC11" s="24">
        <f t="shared" si="95"/>
        <v>143</v>
      </c>
      <c r="AD11" s="25">
        <f t="shared" si="9"/>
        <v>356</v>
      </c>
      <c r="AE11" s="25">
        <f t="shared" si="9"/>
        <v>412</v>
      </c>
      <c r="AF11" s="25">
        <f t="shared" si="113"/>
        <v>768</v>
      </c>
      <c r="AG11" s="24">
        <f>2+7+5+8+3+7+3+6+2+7</f>
        <v>50</v>
      </c>
      <c r="AH11" s="24">
        <f>3+4+2+5+2+2+3+5+4</f>
        <v>30</v>
      </c>
      <c r="AI11" s="24">
        <f t="shared" si="10"/>
        <v>80</v>
      </c>
      <c r="AJ11" s="24">
        <f t="shared" si="11"/>
        <v>406</v>
      </c>
      <c r="AK11" s="24">
        <f t="shared" si="11"/>
        <v>442</v>
      </c>
      <c r="AL11" s="24">
        <f t="shared" si="12"/>
        <v>848</v>
      </c>
      <c r="AM11" s="24">
        <f>3+6+6+10+6+6+2+2+2</f>
        <v>43</v>
      </c>
      <c r="AN11" s="24">
        <f>10+6+12+11+17+17+9+6+7+5</f>
        <v>100</v>
      </c>
      <c r="AO11" s="24">
        <f t="shared" si="96"/>
        <v>143</v>
      </c>
      <c r="AP11" s="24">
        <f t="shared" si="13"/>
        <v>449</v>
      </c>
      <c r="AQ11" s="24">
        <f t="shared" si="13"/>
        <v>542</v>
      </c>
      <c r="AR11" s="24">
        <f t="shared" si="97"/>
        <v>991</v>
      </c>
      <c r="AS11" s="24">
        <f>2+4+5+5+5+2+3+2</f>
        <v>28</v>
      </c>
      <c r="AT11" s="24">
        <f>3+2+3+6+2+3+2+3</f>
        <v>24</v>
      </c>
      <c r="AU11" s="24">
        <f t="shared" si="114"/>
        <v>52</v>
      </c>
      <c r="AV11" s="24">
        <f t="shared" si="98"/>
        <v>477</v>
      </c>
      <c r="AW11" s="24">
        <f t="shared" si="99"/>
        <v>566</v>
      </c>
      <c r="AX11" s="24">
        <f t="shared" si="100"/>
        <v>1043</v>
      </c>
      <c r="AY11" s="24">
        <f>1+2+1+1+2</f>
        <v>7</v>
      </c>
      <c r="AZ11" s="24">
        <f>1+2+2+2+1+1+1+0</f>
        <v>10</v>
      </c>
      <c r="BA11" s="24">
        <f>AY11+AZ11</f>
        <v>17</v>
      </c>
      <c r="BB11" s="24">
        <f t="shared" si="15"/>
        <v>484</v>
      </c>
      <c r="BC11" s="24">
        <f t="shared" si="15"/>
        <v>576</v>
      </c>
      <c r="BD11" s="24">
        <f t="shared" si="16"/>
        <v>1060</v>
      </c>
      <c r="BE11" s="24">
        <f>0+2+1+3+1+0</f>
        <v>7</v>
      </c>
      <c r="BF11" s="24">
        <f>1+1+3+1+1</f>
        <v>7</v>
      </c>
      <c r="BG11" s="24">
        <f t="shared" si="101"/>
        <v>14</v>
      </c>
      <c r="BH11" s="24">
        <f t="shared" si="17"/>
        <v>491</v>
      </c>
      <c r="BI11" s="24">
        <f t="shared" si="17"/>
        <v>583</v>
      </c>
      <c r="BJ11" s="24">
        <f t="shared" si="18"/>
        <v>1074</v>
      </c>
      <c r="BK11" s="24">
        <f>0+2+1+2+1+3+3+3+1</f>
        <v>16</v>
      </c>
      <c r="BL11" s="24">
        <f>0+0+1+1+2</f>
        <v>4</v>
      </c>
      <c r="BM11" s="24">
        <f t="shared" si="19"/>
        <v>20</v>
      </c>
      <c r="BN11" s="24">
        <f t="shared" si="20"/>
        <v>507</v>
      </c>
      <c r="BO11" s="24">
        <f t="shared" si="20"/>
        <v>587</v>
      </c>
      <c r="BP11" s="24">
        <f t="shared" si="21"/>
        <v>1094</v>
      </c>
      <c r="BQ11" s="24">
        <f>3+3+3+4+4+1+0+1+1</f>
        <v>20</v>
      </c>
      <c r="BR11" s="24">
        <f>4+3+6+4+7+6+3+1</f>
        <v>34</v>
      </c>
      <c r="BS11" s="24">
        <f t="shared" si="22"/>
        <v>54</v>
      </c>
      <c r="BT11" s="24">
        <f t="shared" si="23"/>
        <v>527</v>
      </c>
      <c r="BU11" s="24">
        <f t="shared" si="23"/>
        <v>621</v>
      </c>
      <c r="BV11" s="24">
        <f t="shared" si="24"/>
        <v>1148</v>
      </c>
      <c r="BW11" s="24">
        <f>2+1+4+4+3+2+1+1</f>
        <v>18</v>
      </c>
      <c r="BX11" s="24">
        <f>5+5+3+3+1+4+2+1+2</f>
        <v>26</v>
      </c>
      <c r="BY11" s="24">
        <f t="shared" si="25"/>
        <v>44</v>
      </c>
      <c r="BZ11" s="24">
        <f t="shared" si="26"/>
        <v>545</v>
      </c>
      <c r="CA11" s="24">
        <f t="shared" si="26"/>
        <v>647</v>
      </c>
      <c r="CB11" s="24">
        <f t="shared" si="27"/>
        <v>1192</v>
      </c>
      <c r="CC11" s="24">
        <f>1+2+2+4+2+2+1+3</f>
        <v>17</v>
      </c>
      <c r="CD11" s="24">
        <f>1+3+2+2+2+3+2</f>
        <v>15</v>
      </c>
      <c r="CE11" s="24">
        <f t="shared" si="28"/>
        <v>32</v>
      </c>
      <c r="CF11" s="24">
        <f t="shared" si="29"/>
        <v>562</v>
      </c>
      <c r="CG11" s="24">
        <f t="shared" si="29"/>
        <v>662</v>
      </c>
      <c r="CH11" s="24">
        <f t="shared" si="30"/>
        <v>1224</v>
      </c>
      <c r="CI11" s="24">
        <f>2+1+3+1+2+2+1+2+3+1</f>
        <v>18</v>
      </c>
      <c r="CJ11" s="24">
        <f>2+1+2+4+2+2+4+1+4+1</f>
        <v>23</v>
      </c>
      <c r="CK11" s="24">
        <f t="shared" si="31"/>
        <v>41</v>
      </c>
      <c r="CL11" s="24">
        <f t="shared" si="32"/>
        <v>580</v>
      </c>
      <c r="CM11" s="24">
        <f t="shared" si="32"/>
        <v>685</v>
      </c>
      <c r="CN11" s="24">
        <f t="shared" si="33"/>
        <v>1265</v>
      </c>
      <c r="CO11" s="24">
        <f>1+3+1+2+5+2+1+2+2</f>
        <v>19</v>
      </c>
      <c r="CP11" s="24">
        <f>1+1+1+2+2+2+1+1+1</f>
        <v>12</v>
      </c>
      <c r="CQ11" s="24">
        <f t="shared" si="34"/>
        <v>31</v>
      </c>
      <c r="CR11" s="24">
        <f t="shared" si="35"/>
        <v>599</v>
      </c>
      <c r="CS11" s="24">
        <f t="shared" si="35"/>
        <v>697</v>
      </c>
      <c r="CT11" s="24">
        <f t="shared" si="36"/>
        <v>1296</v>
      </c>
      <c r="CU11" s="24">
        <f>0+1+1+2+1+1+2+2</f>
        <v>10</v>
      </c>
      <c r="CV11" s="24">
        <f>0+0+1+2+2+1+1+2+1+1</f>
        <v>11</v>
      </c>
      <c r="CW11" s="24">
        <f t="shared" si="37"/>
        <v>21</v>
      </c>
      <c r="CX11" s="24">
        <f t="shared" si="38"/>
        <v>609</v>
      </c>
      <c r="CY11" s="24">
        <f t="shared" si="38"/>
        <v>708</v>
      </c>
      <c r="CZ11" s="24">
        <f t="shared" si="39"/>
        <v>1317</v>
      </c>
      <c r="DA11" s="24">
        <f>1+2+2+1+1</f>
        <v>7</v>
      </c>
      <c r="DB11" s="24">
        <f>1+1+1+1+1+1</f>
        <v>6</v>
      </c>
      <c r="DC11" s="24">
        <f t="shared" si="40"/>
        <v>13</v>
      </c>
      <c r="DD11" s="24">
        <f t="shared" si="41"/>
        <v>616</v>
      </c>
      <c r="DE11" s="24">
        <f t="shared" si="41"/>
        <v>714</v>
      </c>
      <c r="DF11" s="24">
        <f t="shared" si="42"/>
        <v>1330</v>
      </c>
      <c r="DG11" s="24">
        <f>0+2+3+3+1+1+1+4+2</f>
        <v>17</v>
      </c>
      <c r="DH11" s="24">
        <f>1+2+1+1+1+2+1+1</f>
        <v>10</v>
      </c>
      <c r="DI11" s="24">
        <f t="shared" si="43"/>
        <v>27</v>
      </c>
      <c r="DJ11" s="25">
        <f t="shared" si="44"/>
        <v>633</v>
      </c>
      <c r="DK11" s="25">
        <f t="shared" si="44"/>
        <v>724</v>
      </c>
      <c r="DL11" s="25">
        <f t="shared" si="45"/>
        <v>1357</v>
      </c>
      <c r="DM11" s="24">
        <f>1+2+1+0+0+0+1+2+3+1</f>
        <v>11</v>
      </c>
      <c r="DN11" s="24">
        <f>1+1+1+1+0+2+0+2+1+1</f>
        <v>10</v>
      </c>
      <c r="DO11" s="24">
        <f t="shared" si="46"/>
        <v>21</v>
      </c>
      <c r="DP11" s="24">
        <f t="shared" si="47"/>
        <v>644</v>
      </c>
      <c r="DQ11" s="24">
        <f t="shared" si="47"/>
        <v>734</v>
      </c>
      <c r="DR11" s="24">
        <f t="shared" si="48"/>
        <v>1378</v>
      </c>
      <c r="DS11" s="24">
        <f>1+1+0+2+2+1+1</f>
        <v>8</v>
      </c>
      <c r="DT11" s="24">
        <f>2+1+0+1+0+1+1</f>
        <v>6</v>
      </c>
      <c r="DU11" s="24">
        <f t="shared" si="49"/>
        <v>14</v>
      </c>
      <c r="DV11" s="24">
        <f t="shared" si="50"/>
        <v>652</v>
      </c>
      <c r="DW11" s="24">
        <f t="shared" si="50"/>
        <v>740</v>
      </c>
      <c r="DX11" s="24">
        <f t="shared" si="51"/>
        <v>1392</v>
      </c>
      <c r="DY11" s="24">
        <f>0+3+2+0+1+1+0+2+0</f>
        <v>9</v>
      </c>
      <c r="DZ11" s="24">
        <f>0+0+2+1+0+1+0+1+2</f>
        <v>7</v>
      </c>
      <c r="EA11" s="24">
        <f t="shared" si="52"/>
        <v>16</v>
      </c>
      <c r="EB11" s="24">
        <f t="shared" si="53"/>
        <v>661</v>
      </c>
      <c r="EC11" s="24">
        <f t="shared" si="53"/>
        <v>747</v>
      </c>
      <c r="ED11" s="24">
        <f t="shared" si="54"/>
        <v>1408</v>
      </c>
      <c r="EE11" s="24">
        <f>0+1+1+1+0+0+1+2+2+1</f>
        <v>9</v>
      </c>
      <c r="EF11" s="24">
        <f>2+0+1+1+1+0+0+1+1+1</f>
        <v>8</v>
      </c>
      <c r="EG11" s="24">
        <f t="shared" si="55"/>
        <v>17</v>
      </c>
      <c r="EH11" s="24">
        <f t="shared" si="56"/>
        <v>670</v>
      </c>
      <c r="EI11" s="24">
        <f t="shared" si="56"/>
        <v>755</v>
      </c>
      <c r="EJ11" s="24">
        <f t="shared" si="57"/>
        <v>1425</v>
      </c>
      <c r="EK11" s="24">
        <f>2+0+1+0+0+2+2+1+1</f>
        <v>9</v>
      </c>
      <c r="EL11" s="24">
        <f>3+1+1+1+1+0+1+0+1</f>
        <v>9</v>
      </c>
      <c r="EM11" s="24">
        <f t="shared" si="58"/>
        <v>18</v>
      </c>
      <c r="EN11" s="24">
        <f t="shared" si="59"/>
        <v>679</v>
      </c>
      <c r="EO11" s="24">
        <f t="shared" si="59"/>
        <v>764</v>
      </c>
      <c r="EP11" s="24">
        <f t="shared" si="60"/>
        <v>1443</v>
      </c>
      <c r="EQ11" s="24">
        <f>0+0+0+1+0+2+1+0</f>
        <v>4</v>
      </c>
      <c r="ER11" s="24">
        <f>0+1+0+1+1+0+1+1+2</f>
        <v>7</v>
      </c>
      <c r="ES11" s="24">
        <f t="shared" si="61"/>
        <v>11</v>
      </c>
      <c r="ET11" s="24">
        <f t="shared" si="62"/>
        <v>683</v>
      </c>
      <c r="EU11" s="24">
        <f t="shared" si="62"/>
        <v>771</v>
      </c>
      <c r="EV11" s="24">
        <f t="shared" si="63"/>
        <v>1454</v>
      </c>
      <c r="EW11" s="24">
        <f>0+1+1+1+2+1+0+0+1+0</f>
        <v>7</v>
      </c>
      <c r="EX11" s="24">
        <f>0+0+1+0+0+0+1+0+0+0</f>
        <v>2</v>
      </c>
      <c r="EY11" s="24">
        <f t="shared" si="64"/>
        <v>9</v>
      </c>
      <c r="EZ11" s="24">
        <f t="shared" si="65"/>
        <v>690</v>
      </c>
      <c r="FA11" s="24">
        <f t="shared" si="65"/>
        <v>773</v>
      </c>
      <c r="FB11" s="24">
        <f t="shared" si="66"/>
        <v>1463</v>
      </c>
      <c r="FC11" s="24">
        <f>0+0+0+0+0+0+1+1+0+1</f>
        <v>3</v>
      </c>
      <c r="FD11" s="24">
        <f>0+0+1+0+1+1+1+0+0+0</f>
        <v>4</v>
      </c>
      <c r="FE11" s="24">
        <f t="shared" si="67"/>
        <v>7</v>
      </c>
      <c r="FF11" s="24">
        <f t="shared" si="68"/>
        <v>693</v>
      </c>
      <c r="FG11" s="24">
        <f t="shared" si="68"/>
        <v>777</v>
      </c>
      <c r="FH11" s="24">
        <f t="shared" si="69"/>
        <v>1470</v>
      </c>
      <c r="FI11" s="24">
        <f>0+0+1+0+1+0+0+0+0+0</f>
        <v>2</v>
      </c>
      <c r="FJ11" s="24">
        <f>0+0+0+0+1+1+0+0+1+1</f>
        <v>4</v>
      </c>
      <c r="FK11" s="24">
        <f t="shared" si="70"/>
        <v>6</v>
      </c>
      <c r="FL11" s="24">
        <f t="shared" si="71"/>
        <v>695</v>
      </c>
      <c r="FM11" s="24">
        <f t="shared" si="71"/>
        <v>781</v>
      </c>
      <c r="FN11" s="24">
        <f t="shared" si="72"/>
        <v>1476</v>
      </c>
      <c r="FO11" s="24">
        <f>0+0+0+0+0+0+1+1</f>
        <v>2</v>
      </c>
      <c r="FP11" s="24">
        <f>1+0+0+0+1+1+0+1</f>
        <v>4</v>
      </c>
      <c r="FQ11" s="24">
        <f t="shared" si="73"/>
        <v>6</v>
      </c>
      <c r="FR11" s="24">
        <f t="shared" si="74"/>
        <v>697</v>
      </c>
      <c r="FS11" s="24">
        <f t="shared" si="74"/>
        <v>785</v>
      </c>
      <c r="FT11" s="24">
        <f t="shared" si="75"/>
        <v>1482</v>
      </c>
      <c r="FU11" s="24">
        <f>0+1+0+1+1+0+1+0+0</f>
        <v>4</v>
      </c>
      <c r="FV11" s="24">
        <f>0+0+0+1+0+0+0+0+0</f>
        <v>1</v>
      </c>
      <c r="FW11" s="24">
        <f t="shared" si="76"/>
        <v>5</v>
      </c>
      <c r="FX11" s="24">
        <f t="shared" si="77"/>
        <v>701</v>
      </c>
      <c r="FY11" s="24">
        <f t="shared" si="77"/>
        <v>786</v>
      </c>
      <c r="FZ11" s="24">
        <f t="shared" si="78"/>
        <v>1487</v>
      </c>
      <c r="GA11" s="24">
        <f>0+0+0+0+0+0+0+0+0+0</f>
        <v>0</v>
      </c>
      <c r="GB11" s="24">
        <f>0+0+0+0+0+0+0+0+0+0</f>
        <v>0</v>
      </c>
      <c r="GC11" s="24">
        <f t="shared" si="79"/>
        <v>0</v>
      </c>
      <c r="GD11" s="24">
        <f t="shared" si="80"/>
        <v>701</v>
      </c>
      <c r="GE11" s="24">
        <f t="shared" si="80"/>
        <v>786</v>
      </c>
      <c r="GF11" s="24">
        <f t="shared" si="81"/>
        <v>1487</v>
      </c>
      <c r="GG11" s="24">
        <f>0+0+0+0+0+0+0+0+0</f>
        <v>0</v>
      </c>
      <c r="GH11" s="24">
        <f>0+0+0+0+0+0+0+0+0</f>
        <v>0</v>
      </c>
      <c r="GI11" s="24">
        <f t="shared" si="82"/>
        <v>0</v>
      </c>
      <c r="GJ11" s="24">
        <f t="shared" si="83"/>
        <v>701</v>
      </c>
      <c r="GK11" s="24">
        <f t="shared" si="83"/>
        <v>786</v>
      </c>
      <c r="GL11" s="24">
        <f t="shared" si="84"/>
        <v>1487</v>
      </c>
      <c r="GM11" s="24">
        <f t="shared" si="115"/>
        <v>0</v>
      </c>
      <c r="GN11" s="24">
        <f t="shared" si="115"/>
        <v>0</v>
      </c>
      <c r="GO11" s="24">
        <f t="shared" si="85"/>
        <v>0</v>
      </c>
      <c r="GP11" s="24">
        <f t="shared" si="86"/>
        <v>701</v>
      </c>
      <c r="GQ11" s="24">
        <f t="shared" si="86"/>
        <v>786</v>
      </c>
      <c r="GR11" s="24">
        <f t="shared" si="87"/>
        <v>1487</v>
      </c>
      <c r="GS11" s="24">
        <f t="shared" si="116"/>
        <v>0</v>
      </c>
      <c r="GT11" s="24">
        <f t="shared" si="116"/>
        <v>0</v>
      </c>
      <c r="GU11" s="24">
        <f t="shared" si="88"/>
        <v>0</v>
      </c>
      <c r="GV11" s="27">
        <f t="shared" si="102"/>
        <v>701</v>
      </c>
      <c r="GW11" s="24">
        <f t="shared" si="103"/>
        <v>786</v>
      </c>
      <c r="GX11" s="27">
        <f t="shared" si="104"/>
        <v>1487</v>
      </c>
      <c r="GY11" s="24">
        <f t="shared" si="105"/>
        <v>0</v>
      </c>
      <c r="GZ11" s="24">
        <f t="shared" si="105"/>
        <v>0</v>
      </c>
      <c r="HA11" s="24">
        <f t="shared" si="89"/>
        <v>0</v>
      </c>
      <c r="HB11" s="27">
        <f t="shared" si="106"/>
        <v>701</v>
      </c>
      <c r="HC11" s="24">
        <f t="shared" si="107"/>
        <v>786</v>
      </c>
      <c r="HD11" s="27">
        <f t="shared" si="108"/>
        <v>1487</v>
      </c>
      <c r="HE11" s="24">
        <v>0</v>
      </c>
      <c r="HF11" s="24">
        <v>0</v>
      </c>
      <c r="HG11" s="24">
        <f>HE11+HF11</f>
        <v>0</v>
      </c>
      <c r="HH11" s="24">
        <v>0</v>
      </c>
      <c r="HI11" s="24">
        <v>0</v>
      </c>
      <c r="HJ11" s="24">
        <f t="shared" si="91"/>
        <v>0</v>
      </c>
      <c r="HK11" s="24">
        <v>0</v>
      </c>
      <c r="HL11" s="24">
        <v>0</v>
      </c>
      <c r="HM11" s="24">
        <f t="shared" si="109"/>
        <v>0</v>
      </c>
      <c r="HN11" s="27">
        <f t="shared" si="110"/>
        <v>701</v>
      </c>
      <c r="HO11" s="24">
        <f t="shared" si="111"/>
        <v>786</v>
      </c>
      <c r="HP11" s="27">
        <f t="shared" si="112"/>
        <v>1487</v>
      </c>
      <c r="HQ11" s="7"/>
    </row>
    <row r="12" spans="1:225" s="2" customFormat="1" ht="30" customHeight="1" x14ac:dyDescent="0.2">
      <c r="A12" s="21">
        <v>5</v>
      </c>
      <c r="B12" s="22" t="s">
        <v>10</v>
      </c>
      <c r="C12" s="23">
        <v>13</v>
      </c>
      <c r="D12" s="23">
        <v>8</v>
      </c>
      <c r="E12" s="23">
        <f t="shared" si="0"/>
        <v>21</v>
      </c>
      <c r="F12" s="23">
        <f>7+3+4+7+5+7+1+1+12</f>
        <v>47</v>
      </c>
      <c r="G12" s="23">
        <f>8+4+4+6+7+4+1+2+5</f>
        <v>41</v>
      </c>
      <c r="H12" s="23">
        <f t="shared" si="1"/>
        <v>88</v>
      </c>
      <c r="I12" s="23">
        <f>0+3+8+3+3+5+3+4+2+5</f>
        <v>36</v>
      </c>
      <c r="J12" s="23">
        <f>0+4+9+2+8+5+4+4+5+3</f>
        <v>44</v>
      </c>
      <c r="K12" s="23">
        <f t="shared" si="2"/>
        <v>80</v>
      </c>
      <c r="L12" s="23">
        <f t="shared" si="92"/>
        <v>96</v>
      </c>
      <c r="M12" s="23">
        <f t="shared" si="93"/>
        <v>93</v>
      </c>
      <c r="N12" s="23">
        <f t="shared" si="94"/>
        <v>189</v>
      </c>
      <c r="O12" s="23">
        <f>3+4+5+4+4+6+5+4+8</f>
        <v>43</v>
      </c>
      <c r="P12" s="23">
        <f>4+4+3+6+5+4+5+8+8</f>
        <v>47</v>
      </c>
      <c r="Q12" s="23">
        <f t="shared" si="3"/>
        <v>90</v>
      </c>
      <c r="R12" s="23">
        <f t="shared" si="4"/>
        <v>139</v>
      </c>
      <c r="S12" s="23">
        <f t="shared" si="4"/>
        <v>140</v>
      </c>
      <c r="T12" s="23">
        <f t="shared" si="5"/>
        <v>279</v>
      </c>
      <c r="U12" s="24">
        <f>10+11+8+8+6+7+8+13+11</f>
        <v>82</v>
      </c>
      <c r="V12" s="24">
        <f>5+4+9+7+11+8+10+12+12</f>
        <v>78</v>
      </c>
      <c r="W12" s="24">
        <f t="shared" si="6"/>
        <v>160</v>
      </c>
      <c r="X12" s="24">
        <f t="shared" si="7"/>
        <v>221</v>
      </c>
      <c r="Y12" s="24">
        <f t="shared" si="7"/>
        <v>218</v>
      </c>
      <c r="Z12" s="24">
        <f t="shared" si="8"/>
        <v>439</v>
      </c>
      <c r="AA12" s="24">
        <f>11+13+9+11+11+9+8+7+7+7</f>
        <v>93</v>
      </c>
      <c r="AB12" s="24">
        <f>12+13+13+10+13+8+8+9+8+8</f>
        <v>102</v>
      </c>
      <c r="AC12" s="24">
        <f t="shared" si="95"/>
        <v>195</v>
      </c>
      <c r="AD12" s="25">
        <f t="shared" si="9"/>
        <v>314</v>
      </c>
      <c r="AE12" s="25">
        <f t="shared" si="9"/>
        <v>320</v>
      </c>
      <c r="AF12" s="25">
        <f t="shared" si="113"/>
        <v>634</v>
      </c>
      <c r="AG12" s="24">
        <f>12+7+4+7+7+7+6+6+9+6</f>
        <v>71</v>
      </c>
      <c r="AH12" s="24">
        <f>3+7+10+6+6+7+7+7+9+9</f>
        <v>71</v>
      </c>
      <c r="AI12" s="24">
        <f t="shared" si="10"/>
        <v>142</v>
      </c>
      <c r="AJ12" s="24">
        <f t="shared" si="11"/>
        <v>385</v>
      </c>
      <c r="AK12" s="24">
        <f t="shared" si="11"/>
        <v>391</v>
      </c>
      <c r="AL12" s="24">
        <f t="shared" si="12"/>
        <v>776</v>
      </c>
      <c r="AM12" s="24">
        <f>10+8+6+5+4+5+4+5+5+5</f>
        <v>57</v>
      </c>
      <c r="AN12" s="24">
        <f>10+7+6+6+7+7+5+5+5+5</f>
        <v>63</v>
      </c>
      <c r="AO12" s="24">
        <f t="shared" si="96"/>
        <v>120</v>
      </c>
      <c r="AP12" s="24">
        <f t="shared" si="13"/>
        <v>442</v>
      </c>
      <c r="AQ12" s="24">
        <f t="shared" si="13"/>
        <v>454</v>
      </c>
      <c r="AR12" s="24">
        <f t="shared" si="97"/>
        <v>896</v>
      </c>
      <c r="AS12" s="24">
        <f>4+3+4+3+2+3+3+2+2</f>
        <v>26</v>
      </c>
      <c r="AT12" s="24">
        <f>4+5+5+2+2+2+3+3+3</f>
        <v>29</v>
      </c>
      <c r="AU12" s="24">
        <f t="shared" si="114"/>
        <v>55</v>
      </c>
      <c r="AV12" s="24">
        <f t="shared" si="98"/>
        <v>468</v>
      </c>
      <c r="AW12" s="24">
        <f t="shared" si="99"/>
        <v>483</v>
      </c>
      <c r="AX12" s="24">
        <f t="shared" si="100"/>
        <v>951</v>
      </c>
      <c r="AY12" s="24">
        <f>1+1+1+2+1+1+1</f>
        <v>8</v>
      </c>
      <c r="AZ12" s="24">
        <f>1+2+1+1+1+1+1+1</f>
        <v>9</v>
      </c>
      <c r="BA12" s="24">
        <f t="shared" si="14"/>
        <v>17</v>
      </c>
      <c r="BB12" s="24">
        <f t="shared" si="15"/>
        <v>476</v>
      </c>
      <c r="BC12" s="24">
        <f t="shared" si="15"/>
        <v>492</v>
      </c>
      <c r="BD12" s="24">
        <f t="shared" si="16"/>
        <v>968</v>
      </c>
      <c r="BE12" s="24">
        <f>2+1+1+1+1+1+1</f>
        <v>8</v>
      </c>
      <c r="BF12" s="24">
        <f>1+1+1+1+1+2+1+1+2</f>
        <v>11</v>
      </c>
      <c r="BG12" s="24">
        <f t="shared" si="101"/>
        <v>19</v>
      </c>
      <c r="BH12" s="24">
        <f t="shared" si="17"/>
        <v>484</v>
      </c>
      <c r="BI12" s="24">
        <f>BC12+BF12</f>
        <v>503</v>
      </c>
      <c r="BJ12" s="24">
        <f t="shared" si="18"/>
        <v>987</v>
      </c>
      <c r="BK12" s="24">
        <f>1+0+3+1+1+1+1</f>
        <v>8</v>
      </c>
      <c r="BL12" s="24">
        <f>0+1+1+2+1</f>
        <v>5</v>
      </c>
      <c r="BM12" s="24">
        <f>BK12+BL12</f>
        <v>13</v>
      </c>
      <c r="BN12" s="24">
        <f t="shared" si="20"/>
        <v>492</v>
      </c>
      <c r="BO12" s="24">
        <f t="shared" si="20"/>
        <v>508</v>
      </c>
      <c r="BP12" s="24">
        <f t="shared" si="21"/>
        <v>1000</v>
      </c>
      <c r="BQ12" s="24">
        <f>1+1+1+1+1+1</f>
        <v>6</v>
      </c>
      <c r="BR12" s="24">
        <f>0+1+1+2+0+1+1</f>
        <v>6</v>
      </c>
      <c r="BS12" s="24">
        <f t="shared" si="22"/>
        <v>12</v>
      </c>
      <c r="BT12" s="24">
        <f t="shared" si="23"/>
        <v>498</v>
      </c>
      <c r="BU12" s="24">
        <f t="shared" si="23"/>
        <v>514</v>
      </c>
      <c r="BV12" s="24">
        <f t="shared" si="24"/>
        <v>1012</v>
      </c>
      <c r="BW12" s="24">
        <f>2+1+1+1+1+0+2+2</f>
        <v>10</v>
      </c>
      <c r="BX12" s="24">
        <f>1+0+1+3+1+2+0+1</f>
        <v>9</v>
      </c>
      <c r="BY12" s="24">
        <f t="shared" si="25"/>
        <v>19</v>
      </c>
      <c r="BZ12" s="24">
        <f t="shared" si="26"/>
        <v>508</v>
      </c>
      <c r="CA12" s="24">
        <f t="shared" si="26"/>
        <v>523</v>
      </c>
      <c r="CB12" s="24">
        <f t="shared" si="27"/>
        <v>1031</v>
      </c>
      <c r="CC12" s="24">
        <f>3+1+1+1+1</f>
        <v>7</v>
      </c>
      <c r="CD12" s="24">
        <f>1+0+1+0+1+1</f>
        <v>4</v>
      </c>
      <c r="CE12" s="24">
        <f t="shared" si="28"/>
        <v>11</v>
      </c>
      <c r="CF12" s="24">
        <f t="shared" si="29"/>
        <v>515</v>
      </c>
      <c r="CG12" s="24">
        <f t="shared" si="29"/>
        <v>527</v>
      </c>
      <c r="CH12" s="24">
        <f t="shared" si="30"/>
        <v>1042</v>
      </c>
      <c r="CI12" s="24">
        <f>1+1+1+2+1+1+1</f>
        <v>8</v>
      </c>
      <c r="CJ12" s="24">
        <f>1+1+1+1</f>
        <v>4</v>
      </c>
      <c r="CK12" s="24">
        <f t="shared" si="31"/>
        <v>12</v>
      </c>
      <c r="CL12" s="24">
        <f t="shared" si="32"/>
        <v>523</v>
      </c>
      <c r="CM12" s="24">
        <f t="shared" si="32"/>
        <v>531</v>
      </c>
      <c r="CN12" s="24">
        <f t="shared" si="33"/>
        <v>1054</v>
      </c>
      <c r="CO12" s="24">
        <f>1+1+1+1+0+1</f>
        <v>5</v>
      </c>
      <c r="CP12" s="24">
        <f>0+1+1+1+1+1</f>
        <v>5</v>
      </c>
      <c r="CQ12" s="24">
        <f t="shared" si="34"/>
        <v>10</v>
      </c>
      <c r="CR12" s="24">
        <f t="shared" si="35"/>
        <v>528</v>
      </c>
      <c r="CS12" s="24">
        <f t="shared" si="35"/>
        <v>536</v>
      </c>
      <c r="CT12" s="24">
        <f t="shared" si="36"/>
        <v>1064</v>
      </c>
      <c r="CU12" s="24">
        <f>1+0+1+1+1+0+0+1</f>
        <v>5</v>
      </c>
      <c r="CV12" s="24">
        <f>0+1+1+1+1+1</f>
        <v>5</v>
      </c>
      <c r="CW12" s="24">
        <f t="shared" si="37"/>
        <v>10</v>
      </c>
      <c r="CX12" s="24">
        <f t="shared" si="38"/>
        <v>533</v>
      </c>
      <c r="CY12" s="24">
        <f t="shared" si="38"/>
        <v>541</v>
      </c>
      <c r="CZ12" s="24">
        <f t="shared" si="39"/>
        <v>1074</v>
      </c>
      <c r="DA12" s="24">
        <f>1+1+1+1+1</f>
        <v>5</v>
      </c>
      <c r="DB12" s="24">
        <f>0+1+1+1+1</f>
        <v>4</v>
      </c>
      <c r="DC12" s="24">
        <f t="shared" si="40"/>
        <v>9</v>
      </c>
      <c r="DD12" s="24">
        <f t="shared" si="41"/>
        <v>538</v>
      </c>
      <c r="DE12" s="24">
        <f t="shared" si="41"/>
        <v>545</v>
      </c>
      <c r="DF12" s="24">
        <f t="shared" si="42"/>
        <v>1083</v>
      </c>
      <c r="DG12" s="24">
        <f>1+1+1+1+1</f>
        <v>5</v>
      </c>
      <c r="DH12" s="24">
        <f>0+1+1+1+1+1</f>
        <v>5</v>
      </c>
      <c r="DI12" s="24">
        <f t="shared" si="43"/>
        <v>10</v>
      </c>
      <c r="DJ12" s="25">
        <f t="shared" si="44"/>
        <v>543</v>
      </c>
      <c r="DK12" s="25">
        <f t="shared" si="44"/>
        <v>550</v>
      </c>
      <c r="DL12" s="25">
        <f t="shared" si="45"/>
        <v>1093</v>
      </c>
      <c r="DM12" s="24">
        <f>0+0+1+0+1+1+1+0+0+0</f>
        <v>4</v>
      </c>
      <c r="DN12" s="24">
        <f>1+1+0+1+0+0+0+1+1+1</f>
        <v>6</v>
      </c>
      <c r="DO12" s="24">
        <f t="shared" si="46"/>
        <v>10</v>
      </c>
      <c r="DP12" s="24">
        <f t="shared" si="47"/>
        <v>547</v>
      </c>
      <c r="DQ12" s="24">
        <f t="shared" si="47"/>
        <v>556</v>
      </c>
      <c r="DR12" s="24">
        <f t="shared" si="48"/>
        <v>1103</v>
      </c>
      <c r="DS12" s="24">
        <f>0+0+1+1+1+1+0</f>
        <v>4</v>
      </c>
      <c r="DT12" s="24">
        <f>1+1+0+0+0+0+1</f>
        <v>3</v>
      </c>
      <c r="DU12" s="24">
        <f t="shared" si="49"/>
        <v>7</v>
      </c>
      <c r="DV12" s="24">
        <f t="shared" si="50"/>
        <v>551</v>
      </c>
      <c r="DW12" s="24">
        <f t="shared" si="50"/>
        <v>559</v>
      </c>
      <c r="DX12" s="24">
        <f t="shared" si="51"/>
        <v>1110</v>
      </c>
      <c r="DY12" s="24">
        <f>0+0+1+1+1+0+0+0+1</f>
        <v>4</v>
      </c>
      <c r="DZ12" s="24">
        <f>1+1+0+0+0+1+1+1+0</f>
        <v>5</v>
      </c>
      <c r="EA12" s="24">
        <f t="shared" si="52"/>
        <v>9</v>
      </c>
      <c r="EB12" s="24">
        <f t="shared" si="53"/>
        <v>555</v>
      </c>
      <c r="EC12" s="24">
        <f t="shared" si="53"/>
        <v>564</v>
      </c>
      <c r="ED12" s="24">
        <f t="shared" si="54"/>
        <v>1119</v>
      </c>
      <c r="EE12" s="24">
        <f>1+0+0+0+1+1+1+0+0+1</f>
        <v>5</v>
      </c>
      <c r="EF12" s="24">
        <f>0+1+1+1+0+0+0+1+1+0</f>
        <v>5</v>
      </c>
      <c r="EG12" s="24">
        <f t="shared" si="55"/>
        <v>10</v>
      </c>
      <c r="EH12" s="24">
        <f t="shared" si="56"/>
        <v>560</v>
      </c>
      <c r="EI12" s="24">
        <f t="shared" si="56"/>
        <v>569</v>
      </c>
      <c r="EJ12" s="24">
        <f t="shared" si="57"/>
        <v>1129</v>
      </c>
      <c r="EK12" s="24">
        <f>1+1+0+0+1+1+0+0+1</f>
        <v>5</v>
      </c>
      <c r="EL12" s="24">
        <f>0+0+1+1+0+0+1+1+0</f>
        <v>4</v>
      </c>
      <c r="EM12" s="24">
        <f t="shared" si="58"/>
        <v>9</v>
      </c>
      <c r="EN12" s="24">
        <f t="shared" si="59"/>
        <v>565</v>
      </c>
      <c r="EO12" s="24">
        <f t="shared" si="59"/>
        <v>573</v>
      </c>
      <c r="EP12" s="24">
        <f t="shared" si="60"/>
        <v>1138</v>
      </c>
      <c r="EQ12" s="24">
        <f>1+1+1+0+0+1+1+0</f>
        <v>5</v>
      </c>
      <c r="ER12" s="24">
        <f>0+0+0+1+1+0+1+1</f>
        <v>4</v>
      </c>
      <c r="ES12" s="24">
        <f t="shared" si="61"/>
        <v>9</v>
      </c>
      <c r="ET12" s="24">
        <f t="shared" si="62"/>
        <v>570</v>
      </c>
      <c r="EU12" s="24">
        <f t="shared" si="62"/>
        <v>577</v>
      </c>
      <c r="EV12" s="24">
        <f t="shared" si="63"/>
        <v>1147</v>
      </c>
      <c r="EW12" s="24">
        <f>0+1+1+0+0+0+1+0+1+0</f>
        <v>4</v>
      </c>
      <c r="EX12" s="24">
        <f>1+0+0+1+1+1+0+0+0+1</f>
        <v>5</v>
      </c>
      <c r="EY12" s="24">
        <f t="shared" si="64"/>
        <v>9</v>
      </c>
      <c r="EZ12" s="24">
        <f t="shared" si="65"/>
        <v>574</v>
      </c>
      <c r="FA12" s="24">
        <f t="shared" si="65"/>
        <v>582</v>
      </c>
      <c r="FB12" s="24">
        <f t="shared" si="66"/>
        <v>1156</v>
      </c>
      <c r="FC12" s="24">
        <f>0+1+1+0+0+0+1+1+0+0</f>
        <v>4</v>
      </c>
      <c r="FD12" s="24">
        <f>1+0+0+0+1+1+0+0+1+1</f>
        <v>5</v>
      </c>
      <c r="FE12" s="24">
        <f t="shared" si="67"/>
        <v>9</v>
      </c>
      <c r="FF12" s="24">
        <f t="shared" si="68"/>
        <v>578</v>
      </c>
      <c r="FG12" s="24">
        <f t="shared" si="68"/>
        <v>587</v>
      </c>
      <c r="FH12" s="24">
        <f t="shared" si="69"/>
        <v>1165</v>
      </c>
      <c r="FI12" s="24">
        <f>0+1+1+1+0+1+0+1+0+0</f>
        <v>5</v>
      </c>
      <c r="FJ12" s="24">
        <f>1+0+0+0+0+0+1+0+0+0</f>
        <v>2</v>
      </c>
      <c r="FK12" s="24">
        <f t="shared" si="70"/>
        <v>7</v>
      </c>
      <c r="FL12" s="24">
        <f t="shared" si="71"/>
        <v>583</v>
      </c>
      <c r="FM12" s="24">
        <f t="shared" si="71"/>
        <v>589</v>
      </c>
      <c r="FN12" s="24">
        <f t="shared" si="72"/>
        <v>1172</v>
      </c>
      <c r="FO12" s="24">
        <f>1+0+0+0+0+1+1+0</f>
        <v>3</v>
      </c>
      <c r="FP12" s="24">
        <f>0+1+1+1+1+0+0+0</f>
        <v>4</v>
      </c>
      <c r="FQ12" s="24">
        <f t="shared" si="73"/>
        <v>7</v>
      </c>
      <c r="FR12" s="24">
        <f t="shared" si="74"/>
        <v>586</v>
      </c>
      <c r="FS12" s="24">
        <f t="shared" si="74"/>
        <v>593</v>
      </c>
      <c r="FT12" s="24">
        <f t="shared" si="75"/>
        <v>1179</v>
      </c>
      <c r="FU12" s="24">
        <f>1+0+0+0+1+1+0+0+0</f>
        <v>3</v>
      </c>
      <c r="FV12" s="24">
        <f>0+1+0+1+0+0+1+1+1</f>
        <v>5</v>
      </c>
      <c r="FW12" s="24">
        <f t="shared" si="76"/>
        <v>8</v>
      </c>
      <c r="FX12" s="24">
        <f t="shared" si="77"/>
        <v>589</v>
      </c>
      <c r="FY12" s="24">
        <f t="shared" si="77"/>
        <v>598</v>
      </c>
      <c r="FZ12" s="24">
        <f t="shared" si="78"/>
        <v>1187</v>
      </c>
      <c r="GA12" s="24">
        <f>0+1+1+0+1+0+0+0+1+1</f>
        <v>5</v>
      </c>
      <c r="GB12" s="24">
        <f>1+0+0+0+0+1+1+1+0+0</f>
        <v>4</v>
      </c>
      <c r="GC12" s="24">
        <f t="shared" si="79"/>
        <v>9</v>
      </c>
      <c r="GD12" s="24">
        <f t="shared" si="80"/>
        <v>594</v>
      </c>
      <c r="GE12" s="24">
        <f t="shared" si="80"/>
        <v>602</v>
      </c>
      <c r="GF12" s="24">
        <f t="shared" si="81"/>
        <v>1196</v>
      </c>
      <c r="GG12" s="24">
        <f>0+0+1+1+0+0+0+0+1</f>
        <v>3</v>
      </c>
      <c r="GH12" s="24">
        <f>0+0+0+0+0+1+0+1+0</f>
        <v>2</v>
      </c>
      <c r="GI12" s="24">
        <f t="shared" si="82"/>
        <v>5</v>
      </c>
      <c r="GJ12" s="24">
        <f t="shared" si="83"/>
        <v>597</v>
      </c>
      <c r="GK12" s="24">
        <f t="shared" si="83"/>
        <v>604</v>
      </c>
      <c r="GL12" s="24">
        <f t="shared" si="84"/>
        <v>1201</v>
      </c>
      <c r="GM12" s="24">
        <f t="shared" si="115"/>
        <v>0</v>
      </c>
      <c r="GN12" s="24">
        <f t="shared" si="115"/>
        <v>0</v>
      </c>
      <c r="GO12" s="24">
        <f t="shared" si="85"/>
        <v>0</v>
      </c>
      <c r="GP12" s="24">
        <f t="shared" si="86"/>
        <v>597</v>
      </c>
      <c r="GQ12" s="24">
        <f t="shared" si="86"/>
        <v>604</v>
      </c>
      <c r="GR12" s="24">
        <f t="shared" si="87"/>
        <v>1201</v>
      </c>
      <c r="GS12" s="24">
        <f t="shared" si="116"/>
        <v>0</v>
      </c>
      <c r="GT12" s="24">
        <f t="shared" si="116"/>
        <v>0</v>
      </c>
      <c r="GU12" s="24">
        <f t="shared" si="88"/>
        <v>0</v>
      </c>
      <c r="GV12" s="27">
        <f t="shared" si="102"/>
        <v>597</v>
      </c>
      <c r="GW12" s="24">
        <f t="shared" si="103"/>
        <v>604</v>
      </c>
      <c r="GX12" s="27">
        <f t="shared" si="104"/>
        <v>1201</v>
      </c>
      <c r="GY12" s="24">
        <f t="shared" si="105"/>
        <v>0</v>
      </c>
      <c r="GZ12" s="24">
        <f t="shared" si="105"/>
        <v>0</v>
      </c>
      <c r="HA12" s="24">
        <f t="shared" si="89"/>
        <v>0</v>
      </c>
      <c r="HB12" s="27">
        <f t="shared" si="106"/>
        <v>597</v>
      </c>
      <c r="HC12" s="24">
        <f t="shared" si="107"/>
        <v>604</v>
      </c>
      <c r="HD12" s="27">
        <f t="shared" si="108"/>
        <v>1201</v>
      </c>
      <c r="HE12" s="24">
        <v>0</v>
      </c>
      <c r="HF12" s="24">
        <v>0</v>
      </c>
      <c r="HG12" s="24">
        <f t="shared" si="90"/>
        <v>0</v>
      </c>
      <c r="HH12" s="24">
        <v>0</v>
      </c>
      <c r="HI12" s="24">
        <v>0</v>
      </c>
      <c r="HJ12" s="24">
        <f t="shared" si="91"/>
        <v>0</v>
      </c>
      <c r="HK12" s="24">
        <v>0</v>
      </c>
      <c r="HL12" s="24">
        <v>0</v>
      </c>
      <c r="HM12" s="24">
        <f t="shared" si="109"/>
        <v>0</v>
      </c>
      <c r="HN12" s="27">
        <f t="shared" si="110"/>
        <v>597</v>
      </c>
      <c r="HO12" s="24">
        <f t="shared" si="111"/>
        <v>604</v>
      </c>
      <c r="HP12" s="27">
        <f t="shared" si="112"/>
        <v>1201</v>
      </c>
      <c r="HQ12" s="7"/>
    </row>
    <row r="13" spans="1:225" s="2" customFormat="1" ht="30" customHeight="1" x14ac:dyDescent="0.2">
      <c r="A13" s="21">
        <v>6</v>
      </c>
      <c r="B13" s="22" t="s">
        <v>11</v>
      </c>
      <c r="C13" s="23">
        <v>8</v>
      </c>
      <c r="D13" s="23">
        <v>7</v>
      </c>
      <c r="E13" s="23">
        <f t="shared" si="0"/>
        <v>15</v>
      </c>
      <c r="F13" s="23">
        <f>2+1+1+1+1+1+10</f>
        <v>17</v>
      </c>
      <c r="G13" s="23">
        <f>3+4+1+1+1+17</f>
        <v>27</v>
      </c>
      <c r="H13" s="23">
        <f t="shared" si="1"/>
        <v>44</v>
      </c>
      <c r="I13" s="23">
        <f>0+22+6+1+2+17+11+8+13+7</f>
        <v>87</v>
      </c>
      <c r="J13" s="23">
        <f>0+8+9+13+4+1+8+5+13+8</f>
        <v>69</v>
      </c>
      <c r="K13" s="23">
        <f t="shared" si="2"/>
        <v>156</v>
      </c>
      <c r="L13" s="23">
        <f t="shared" si="92"/>
        <v>112</v>
      </c>
      <c r="M13" s="23">
        <f t="shared" si="93"/>
        <v>103</v>
      </c>
      <c r="N13" s="23">
        <f t="shared" si="94"/>
        <v>215</v>
      </c>
      <c r="O13" s="23">
        <f>5+6+4+7+3+5+11+10</f>
        <v>51</v>
      </c>
      <c r="P13" s="23">
        <f>6+10+6+15+3+7+6+9+10</f>
        <v>72</v>
      </c>
      <c r="Q13" s="23">
        <f t="shared" si="3"/>
        <v>123</v>
      </c>
      <c r="R13" s="23">
        <f t="shared" si="4"/>
        <v>163</v>
      </c>
      <c r="S13" s="23">
        <f t="shared" si="4"/>
        <v>175</v>
      </c>
      <c r="T13" s="23">
        <f t="shared" si="5"/>
        <v>338</v>
      </c>
      <c r="U13" s="24">
        <f>15+8+8+13+8+16+15+19+5</f>
        <v>107</v>
      </c>
      <c r="V13" s="24">
        <f>15+7+5+10+12+16+15+10+10</f>
        <v>100</v>
      </c>
      <c r="W13" s="24">
        <f t="shared" si="6"/>
        <v>207</v>
      </c>
      <c r="X13" s="24">
        <f t="shared" si="7"/>
        <v>270</v>
      </c>
      <c r="Y13" s="24">
        <f t="shared" si="7"/>
        <v>275</v>
      </c>
      <c r="Z13" s="24">
        <f t="shared" si="8"/>
        <v>545</v>
      </c>
      <c r="AA13" s="24">
        <f>8+10+8+6+4+4+10+5+5+5</f>
        <v>65</v>
      </c>
      <c r="AB13" s="24">
        <f>12+12+8+4+3+6+15+9+4+5</f>
        <v>78</v>
      </c>
      <c r="AC13" s="24">
        <f t="shared" si="95"/>
        <v>143</v>
      </c>
      <c r="AD13" s="25">
        <f t="shared" si="9"/>
        <v>335</v>
      </c>
      <c r="AE13" s="25">
        <f t="shared" si="9"/>
        <v>353</v>
      </c>
      <c r="AF13" s="25">
        <f t="shared" si="113"/>
        <v>688</v>
      </c>
      <c r="AG13" s="24">
        <f>4+5+7+5+6+6+7+14+15+6</f>
        <v>75</v>
      </c>
      <c r="AH13" s="24">
        <f>6+10+7+7+10+4+8+18+14+5</f>
        <v>89</v>
      </c>
      <c r="AI13" s="24">
        <f t="shared" si="10"/>
        <v>164</v>
      </c>
      <c r="AJ13" s="24">
        <f t="shared" si="11"/>
        <v>410</v>
      </c>
      <c r="AK13" s="24">
        <f t="shared" si="11"/>
        <v>442</v>
      </c>
      <c r="AL13" s="24">
        <f t="shared" si="12"/>
        <v>852</v>
      </c>
      <c r="AM13" s="24">
        <f>5+7+6+4+9+10+3+4+6+4</f>
        <v>58</v>
      </c>
      <c r="AN13" s="24">
        <f>5+8+6+3+7+10+7+3+4+5</f>
        <v>58</v>
      </c>
      <c r="AO13" s="24">
        <f t="shared" si="96"/>
        <v>116</v>
      </c>
      <c r="AP13" s="24">
        <f t="shared" si="13"/>
        <v>468</v>
      </c>
      <c r="AQ13" s="24">
        <f t="shared" si="13"/>
        <v>500</v>
      </c>
      <c r="AR13" s="24">
        <f t="shared" si="97"/>
        <v>968</v>
      </c>
      <c r="AS13" s="24">
        <f>3+5+2+1+1+1+1</f>
        <v>14</v>
      </c>
      <c r="AT13" s="24">
        <f>2+3+3+2+1+1+2</f>
        <v>14</v>
      </c>
      <c r="AU13" s="24">
        <f t="shared" si="114"/>
        <v>28</v>
      </c>
      <c r="AV13" s="24">
        <f t="shared" si="98"/>
        <v>482</v>
      </c>
      <c r="AW13" s="24">
        <f t="shared" si="99"/>
        <v>514</v>
      </c>
      <c r="AX13" s="24">
        <f t="shared" si="100"/>
        <v>996</v>
      </c>
      <c r="AY13" s="24">
        <f>1+2+2+1+0+1</f>
        <v>7</v>
      </c>
      <c r="AZ13" s="24">
        <f>1+0+2+2+0+0</f>
        <v>5</v>
      </c>
      <c r="BA13" s="24">
        <f t="shared" si="14"/>
        <v>12</v>
      </c>
      <c r="BB13" s="24">
        <f t="shared" si="15"/>
        <v>489</v>
      </c>
      <c r="BC13" s="24">
        <f t="shared" si="15"/>
        <v>519</v>
      </c>
      <c r="BD13" s="24">
        <f t="shared" si="16"/>
        <v>1008</v>
      </c>
      <c r="BE13" s="24">
        <f>1+2+2+1+1+0+1+1+1</f>
        <v>10</v>
      </c>
      <c r="BF13" s="24">
        <f>1+2+1+1+2+3+1</f>
        <v>11</v>
      </c>
      <c r="BG13" s="24">
        <f t="shared" si="101"/>
        <v>21</v>
      </c>
      <c r="BH13" s="24">
        <f t="shared" si="17"/>
        <v>499</v>
      </c>
      <c r="BI13" s="24">
        <f t="shared" si="17"/>
        <v>530</v>
      </c>
      <c r="BJ13" s="24">
        <f t="shared" si="18"/>
        <v>1029</v>
      </c>
      <c r="BK13" s="24">
        <f>1+0+1+1+12+15+8+6+11</f>
        <v>55</v>
      </c>
      <c r="BL13" s="24">
        <f>0+1+5+1+2+13+7+8+11+7</f>
        <v>55</v>
      </c>
      <c r="BM13" s="24">
        <f t="shared" si="19"/>
        <v>110</v>
      </c>
      <c r="BN13" s="24">
        <f t="shared" si="20"/>
        <v>554</v>
      </c>
      <c r="BO13" s="24">
        <f t="shared" si="20"/>
        <v>585</v>
      </c>
      <c r="BP13" s="24">
        <f t="shared" si="21"/>
        <v>1139</v>
      </c>
      <c r="BQ13" s="24">
        <f>11+9+8+10+7+10+7+9+8</f>
        <v>79</v>
      </c>
      <c r="BR13" s="24">
        <f>4+6+7+5+6+6+8+7+8</f>
        <v>57</v>
      </c>
      <c r="BS13" s="24">
        <f t="shared" si="22"/>
        <v>136</v>
      </c>
      <c r="BT13" s="24">
        <f t="shared" si="23"/>
        <v>633</v>
      </c>
      <c r="BU13" s="24">
        <f t="shared" si="23"/>
        <v>642</v>
      </c>
      <c r="BV13" s="24">
        <f t="shared" si="24"/>
        <v>1275</v>
      </c>
      <c r="BW13" s="24">
        <f>7+9+8+7+9+6+5+3+5</f>
        <v>59</v>
      </c>
      <c r="BX13" s="24">
        <f>8+7+7+11+7+6+10+9+5</f>
        <v>70</v>
      </c>
      <c r="BY13" s="24">
        <f t="shared" si="25"/>
        <v>129</v>
      </c>
      <c r="BZ13" s="24">
        <f t="shared" si="26"/>
        <v>692</v>
      </c>
      <c r="CA13" s="24">
        <f t="shared" si="26"/>
        <v>712</v>
      </c>
      <c r="CB13" s="24">
        <f t="shared" si="27"/>
        <v>1404</v>
      </c>
      <c r="CC13" s="24">
        <f>4+5+3+1+0+1+3+5</f>
        <v>22</v>
      </c>
      <c r="CD13" s="24">
        <f>6+4+2+4+3+3+6</f>
        <v>28</v>
      </c>
      <c r="CE13" s="24">
        <f t="shared" si="28"/>
        <v>50</v>
      </c>
      <c r="CF13" s="24">
        <f t="shared" si="29"/>
        <v>714</v>
      </c>
      <c r="CG13" s="24">
        <f t="shared" si="29"/>
        <v>740</v>
      </c>
      <c r="CH13" s="24">
        <f t="shared" si="30"/>
        <v>1454</v>
      </c>
      <c r="CI13" s="24">
        <f>3+2+2+1+1+2+1+1</f>
        <v>13</v>
      </c>
      <c r="CJ13" s="24">
        <f>2+1+1+2+2+2+1+1</f>
        <v>12</v>
      </c>
      <c r="CK13" s="24">
        <f t="shared" si="31"/>
        <v>25</v>
      </c>
      <c r="CL13" s="24">
        <f t="shared" si="32"/>
        <v>727</v>
      </c>
      <c r="CM13" s="24">
        <f t="shared" si="32"/>
        <v>752</v>
      </c>
      <c r="CN13" s="24">
        <f t="shared" si="33"/>
        <v>1479</v>
      </c>
      <c r="CO13" s="24">
        <f>1+2+1+2+1+1+1+0+2</f>
        <v>11</v>
      </c>
      <c r="CP13" s="24">
        <f>2+1+2+1+1+2+3+2</f>
        <v>14</v>
      </c>
      <c r="CQ13" s="24">
        <f t="shared" si="34"/>
        <v>25</v>
      </c>
      <c r="CR13" s="24">
        <f t="shared" si="35"/>
        <v>738</v>
      </c>
      <c r="CS13" s="24">
        <f t="shared" si="35"/>
        <v>766</v>
      </c>
      <c r="CT13" s="24">
        <f t="shared" si="36"/>
        <v>1504</v>
      </c>
      <c r="CU13" s="24">
        <f>3+0+1+2+1+2+1+2+1</f>
        <v>13</v>
      </c>
      <c r="CV13" s="24">
        <f>2+1+1+3+0+2+1</f>
        <v>10</v>
      </c>
      <c r="CW13" s="24">
        <f t="shared" si="37"/>
        <v>23</v>
      </c>
      <c r="CX13" s="24">
        <f t="shared" si="38"/>
        <v>751</v>
      </c>
      <c r="CY13" s="24">
        <f t="shared" si="38"/>
        <v>776</v>
      </c>
      <c r="CZ13" s="24">
        <f t="shared" si="39"/>
        <v>1527</v>
      </c>
      <c r="DA13" s="24">
        <f>1+1+1+1+1+1</f>
        <v>6</v>
      </c>
      <c r="DB13" s="24">
        <f>1+2+1+2</f>
        <v>6</v>
      </c>
      <c r="DC13" s="24">
        <f t="shared" si="40"/>
        <v>12</v>
      </c>
      <c r="DD13" s="24">
        <f t="shared" si="41"/>
        <v>757</v>
      </c>
      <c r="DE13" s="24">
        <f t="shared" si="41"/>
        <v>782</v>
      </c>
      <c r="DF13" s="24">
        <f t="shared" si="42"/>
        <v>1539</v>
      </c>
      <c r="DG13" s="24">
        <f>1+1+1+1+1</f>
        <v>5</v>
      </c>
      <c r="DH13" s="24">
        <f>1+1+1+2+1+1+1+1+1</f>
        <v>10</v>
      </c>
      <c r="DI13" s="24">
        <f t="shared" si="43"/>
        <v>15</v>
      </c>
      <c r="DJ13" s="25">
        <f t="shared" si="44"/>
        <v>762</v>
      </c>
      <c r="DK13" s="25">
        <f t="shared" si="44"/>
        <v>792</v>
      </c>
      <c r="DL13" s="25">
        <f t="shared" si="45"/>
        <v>1554</v>
      </c>
      <c r="DM13" s="24">
        <f>2+0+0+1+1+0+0+0+1+1</f>
        <v>6</v>
      </c>
      <c r="DN13" s="24">
        <f>0+1+1+1+0+1+1+1+1+0</f>
        <v>7</v>
      </c>
      <c r="DO13" s="24">
        <f t="shared" si="46"/>
        <v>13</v>
      </c>
      <c r="DP13" s="24">
        <f t="shared" si="47"/>
        <v>768</v>
      </c>
      <c r="DQ13" s="24">
        <f t="shared" si="47"/>
        <v>799</v>
      </c>
      <c r="DR13" s="24">
        <f t="shared" si="48"/>
        <v>1567</v>
      </c>
      <c r="DS13" s="24">
        <f>2+0+0+1+0+1+0</f>
        <v>4</v>
      </c>
      <c r="DT13" s="24">
        <f>0+1+1+1+2+0+0</f>
        <v>5</v>
      </c>
      <c r="DU13" s="24">
        <f t="shared" si="49"/>
        <v>9</v>
      </c>
      <c r="DV13" s="24">
        <f t="shared" si="50"/>
        <v>772</v>
      </c>
      <c r="DW13" s="24">
        <f t="shared" si="50"/>
        <v>804</v>
      </c>
      <c r="DX13" s="24">
        <f t="shared" si="51"/>
        <v>1576</v>
      </c>
      <c r="DY13" s="24">
        <f>1+1+0+0+2+0+1+1+0</f>
        <v>6</v>
      </c>
      <c r="DZ13" s="24">
        <f>1+0+1+1+0+1+0+0+1</f>
        <v>5</v>
      </c>
      <c r="EA13" s="24">
        <f t="shared" si="52"/>
        <v>11</v>
      </c>
      <c r="EB13" s="24">
        <f t="shared" si="53"/>
        <v>778</v>
      </c>
      <c r="EC13" s="24">
        <f t="shared" si="53"/>
        <v>809</v>
      </c>
      <c r="ED13" s="24">
        <f t="shared" si="54"/>
        <v>1587</v>
      </c>
      <c r="EE13" s="24">
        <f>0+1+1+1+0+1+1+0+1+2</f>
        <v>8</v>
      </c>
      <c r="EF13" s="24">
        <f>1+1+0+0+2+0+0+1+1+0</f>
        <v>6</v>
      </c>
      <c r="EG13" s="24">
        <f t="shared" si="55"/>
        <v>14</v>
      </c>
      <c r="EH13" s="24">
        <f t="shared" si="56"/>
        <v>786</v>
      </c>
      <c r="EI13" s="24">
        <f t="shared" si="56"/>
        <v>815</v>
      </c>
      <c r="EJ13" s="24">
        <f t="shared" si="57"/>
        <v>1601</v>
      </c>
      <c r="EK13" s="24">
        <f>0+0+1+0+0+1+1+0+1</f>
        <v>4</v>
      </c>
      <c r="EL13" s="24">
        <f>1+1+1+1+1+0+0+2+0</f>
        <v>7</v>
      </c>
      <c r="EM13" s="24">
        <f t="shared" si="58"/>
        <v>11</v>
      </c>
      <c r="EN13" s="24">
        <f t="shared" si="59"/>
        <v>790</v>
      </c>
      <c r="EO13" s="24">
        <f t="shared" si="59"/>
        <v>822</v>
      </c>
      <c r="EP13" s="24">
        <f t="shared" si="60"/>
        <v>1612</v>
      </c>
      <c r="EQ13" s="24">
        <f>0+0+0+1+0+0+2+0</f>
        <v>3</v>
      </c>
      <c r="ER13" s="24">
        <f>0+1+1+0+1+1+1+1</f>
        <v>6</v>
      </c>
      <c r="ES13" s="24">
        <f>EQ13+ER13</f>
        <v>9</v>
      </c>
      <c r="ET13" s="24">
        <f t="shared" si="62"/>
        <v>793</v>
      </c>
      <c r="EU13" s="24">
        <f t="shared" si="62"/>
        <v>828</v>
      </c>
      <c r="EV13" s="24">
        <f t="shared" si="63"/>
        <v>1621</v>
      </c>
      <c r="EW13" s="24">
        <f>0+1+1+0+0+0+0+1+0+0</f>
        <v>3</v>
      </c>
      <c r="EX13" s="24">
        <f>1+1+0+1+1+1+1+0+0+0</f>
        <v>6</v>
      </c>
      <c r="EY13" s="24">
        <f t="shared" si="64"/>
        <v>9</v>
      </c>
      <c r="EZ13" s="24">
        <f t="shared" si="65"/>
        <v>796</v>
      </c>
      <c r="FA13" s="24">
        <f t="shared" si="65"/>
        <v>834</v>
      </c>
      <c r="FB13" s="24">
        <f t="shared" si="66"/>
        <v>1630</v>
      </c>
      <c r="FC13" s="24">
        <f>0+0+1+1+0+0+1+1+0+1</f>
        <v>5</v>
      </c>
      <c r="FD13" s="24">
        <f>1+1+1+0+1+2+0+0+0+0</f>
        <v>6</v>
      </c>
      <c r="FE13" s="24">
        <f t="shared" si="67"/>
        <v>11</v>
      </c>
      <c r="FF13" s="24">
        <f t="shared" si="68"/>
        <v>801</v>
      </c>
      <c r="FG13" s="24">
        <f t="shared" si="68"/>
        <v>840</v>
      </c>
      <c r="FH13" s="24">
        <f t="shared" si="69"/>
        <v>1641</v>
      </c>
      <c r="FI13" s="24">
        <f>1+0+1+1+0+1+1+1+0+0</f>
        <v>6</v>
      </c>
      <c r="FJ13" s="24">
        <f>1+2+0+0+1+0+0+0+2+0</f>
        <v>6</v>
      </c>
      <c r="FK13" s="24">
        <f t="shared" si="70"/>
        <v>12</v>
      </c>
      <c r="FL13" s="24">
        <f t="shared" si="71"/>
        <v>807</v>
      </c>
      <c r="FM13" s="24">
        <f t="shared" si="71"/>
        <v>846</v>
      </c>
      <c r="FN13" s="24">
        <f t="shared" si="72"/>
        <v>1653</v>
      </c>
      <c r="FO13" s="24">
        <f>1+1+1+0+0+1+1+0</f>
        <v>5</v>
      </c>
      <c r="FP13" s="24">
        <f>0+1+0+1+1+0+0+0</f>
        <v>3</v>
      </c>
      <c r="FQ13" s="24">
        <f t="shared" si="73"/>
        <v>8</v>
      </c>
      <c r="FR13" s="24">
        <f t="shared" si="74"/>
        <v>812</v>
      </c>
      <c r="FS13" s="24">
        <f t="shared" si="74"/>
        <v>849</v>
      </c>
      <c r="FT13" s="24">
        <f t="shared" si="75"/>
        <v>1661</v>
      </c>
      <c r="FU13" s="24">
        <f>0+2+0+1+1+1+0+1+0</f>
        <v>6</v>
      </c>
      <c r="FV13" s="24">
        <f>1+0+1+0+0+0+1+0+1</f>
        <v>4</v>
      </c>
      <c r="FW13" s="24">
        <f t="shared" si="76"/>
        <v>10</v>
      </c>
      <c r="FX13" s="24">
        <f t="shared" si="77"/>
        <v>818</v>
      </c>
      <c r="FY13" s="24">
        <f t="shared" si="77"/>
        <v>853</v>
      </c>
      <c r="FZ13" s="24">
        <f t="shared" si="78"/>
        <v>1671</v>
      </c>
      <c r="GA13" s="24">
        <f>0+2+0+0+1+0+1+1+1+0</f>
        <v>6</v>
      </c>
      <c r="GB13" s="24">
        <f>1+0+1+1+0+1+0+1+0+0</f>
        <v>5</v>
      </c>
      <c r="GC13" s="24">
        <f t="shared" si="79"/>
        <v>11</v>
      </c>
      <c r="GD13" s="24">
        <f t="shared" si="80"/>
        <v>824</v>
      </c>
      <c r="GE13" s="24">
        <f t="shared" si="80"/>
        <v>858</v>
      </c>
      <c r="GF13" s="24">
        <f t="shared" si="81"/>
        <v>1682</v>
      </c>
      <c r="GG13" s="24">
        <f>0+0+1+1+0+0+0+0+1</f>
        <v>3</v>
      </c>
      <c r="GH13" s="24">
        <f>0+0+0+0+0+0+1+1+1</f>
        <v>3</v>
      </c>
      <c r="GI13" s="24">
        <f t="shared" si="82"/>
        <v>6</v>
      </c>
      <c r="GJ13" s="24">
        <f t="shared" si="83"/>
        <v>827</v>
      </c>
      <c r="GK13" s="24">
        <f t="shared" si="83"/>
        <v>861</v>
      </c>
      <c r="GL13" s="24">
        <f t="shared" si="84"/>
        <v>1688</v>
      </c>
      <c r="GM13" s="24">
        <f t="shared" si="115"/>
        <v>0</v>
      </c>
      <c r="GN13" s="24">
        <f t="shared" si="115"/>
        <v>0</v>
      </c>
      <c r="GO13" s="24">
        <f t="shared" si="85"/>
        <v>0</v>
      </c>
      <c r="GP13" s="24">
        <f t="shared" si="86"/>
        <v>827</v>
      </c>
      <c r="GQ13" s="24">
        <f t="shared" si="86"/>
        <v>861</v>
      </c>
      <c r="GR13" s="24">
        <f t="shared" si="87"/>
        <v>1688</v>
      </c>
      <c r="GS13" s="24">
        <f t="shared" si="116"/>
        <v>0</v>
      </c>
      <c r="GT13" s="24">
        <f t="shared" si="116"/>
        <v>0</v>
      </c>
      <c r="GU13" s="24">
        <f t="shared" si="88"/>
        <v>0</v>
      </c>
      <c r="GV13" s="27">
        <f t="shared" si="102"/>
        <v>827</v>
      </c>
      <c r="GW13" s="24">
        <f t="shared" si="103"/>
        <v>861</v>
      </c>
      <c r="GX13" s="27">
        <f t="shared" si="104"/>
        <v>1688</v>
      </c>
      <c r="GY13" s="24">
        <f t="shared" si="105"/>
        <v>0</v>
      </c>
      <c r="GZ13" s="24">
        <f t="shared" si="105"/>
        <v>0</v>
      </c>
      <c r="HA13" s="24">
        <f t="shared" si="89"/>
        <v>0</v>
      </c>
      <c r="HB13" s="27">
        <f t="shared" si="106"/>
        <v>827</v>
      </c>
      <c r="HC13" s="24">
        <f t="shared" si="107"/>
        <v>861</v>
      </c>
      <c r="HD13" s="27">
        <f t="shared" si="108"/>
        <v>1688</v>
      </c>
      <c r="HE13" s="24">
        <v>0</v>
      </c>
      <c r="HF13" s="24">
        <v>0</v>
      </c>
      <c r="HG13" s="24">
        <f t="shared" si="90"/>
        <v>0</v>
      </c>
      <c r="HH13" s="24">
        <v>0</v>
      </c>
      <c r="HI13" s="24">
        <v>0</v>
      </c>
      <c r="HJ13" s="24">
        <f t="shared" si="91"/>
        <v>0</v>
      </c>
      <c r="HK13" s="24">
        <v>0</v>
      </c>
      <c r="HL13" s="24">
        <v>0</v>
      </c>
      <c r="HM13" s="24">
        <f t="shared" si="109"/>
        <v>0</v>
      </c>
      <c r="HN13" s="27">
        <f t="shared" si="110"/>
        <v>827</v>
      </c>
      <c r="HO13" s="24">
        <f t="shared" si="111"/>
        <v>861</v>
      </c>
      <c r="HP13" s="27">
        <f t="shared" si="112"/>
        <v>1688</v>
      </c>
      <c r="HQ13" s="7"/>
    </row>
    <row r="14" spans="1:225" s="2" customFormat="1" ht="30" customHeight="1" x14ac:dyDescent="0.2">
      <c r="A14" s="21">
        <v>7</v>
      </c>
      <c r="B14" s="22" t="s">
        <v>12</v>
      </c>
      <c r="C14" s="23">
        <v>29</v>
      </c>
      <c r="D14" s="23">
        <v>63</v>
      </c>
      <c r="E14" s="23">
        <f t="shared" si="0"/>
        <v>92</v>
      </c>
      <c r="F14" s="23">
        <f>4+7+6+6+4+3+2+5+5</f>
        <v>42</v>
      </c>
      <c r="G14" s="23">
        <f>5+5+6+4+5+6+2+4+2+8</f>
        <v>47</v>
      </c>
      <c r="H14" s="23">
        <f t="shared" si="1"/>
        <v>89</v>
      </c>
      <c r="I14" s="23">
        <f>0+27+5+4+7+7+4+4+8+5</f>
        <v>71</v>
      </c>
      <c r="J14" s="23">
        <f>0+4+3+3+5+8+6+7+9+5</f>
        <v>50</v>
      </c>
      <c r="K14" s="23">
        <f t="shared" si="2"/>
        <v>121</v>
      </c>
      <c r="L14" s="23">
        <f t="shared" si="92"/>
        <v>142</v>
      </c>
      <c r="M14" s="23">
        <f t="shared" si="93"/>
        <v>160</v>
      </c>
      <c r="N14" s="23">
        <f t="shared" si="94"/>
        <v>302</v>
      </c>
      <c r="O14" s="23">
        <f>7+10+8+5+9+5+10+7</f>
        <v>61</v>
      </c>
      <c r="P14" s="23">
        <f>5+10+27+25+20+18+10+20+15</f>
        <v>150</v>
      </c>
      <c r="Q14" s="23">
        <f t="shared" si="3"/>
        <v>211</v>
      </c>
      <c r="R14" s="23">
        <f t="shared" si="4"/>
        <v>203</v>
      </c>
      <c r="S14" s="23">
        <f t="shared" si="4"/>
        <v>310</v>
      </c>
      <c r="T14" s="23">
        <f t="shared" si="5"/>
        <v>513</v>
      </c>
      <c r="U14" s="24">
        <f>8+4+8+11+5+4+5+15</f>
        <v>60</v>
      </c>
      <c r="V14" s="24">
        <f>12+16+10+15+12+7+14+15</f>
        <v>101</v>
      </c>
      <c r="W14" s="24">
        <f t="shared" si="6"/>
        <v>161</v>
      </c>
      <c r="X14" s="24">
        <f t="shared" si="7"/>
        <v>263</v>
      </c>
      <c r="Y14" s="24">
        <f t="shared" si="7"/>
        <v>411</v>
      </c>
      <c r="Z14" s="24">
        <f t="shared" si="8"/>
        <v>674</v>
      </c>
      <c r="AA14" s="24">
        <f>7+4+2+1+2+2+3+3+2+4</f>
        <v>30</v>
      </c>
      <c r="AB14" s="24">
        <f>1+8+5+2+3+3+3+3+3+3</f>
        <v>34</v>
      </c>
      <c r="AC14" s="24">
        <f t="shared" si="95"/>
        <v>64</v>
      </c>
      <c r="AD14" s="25">
        <f t="shared" si="9"/>
        <v>293</v>
      </c>
      <c r="AE14" s="25">
        <f t="shared" si="9"/>
        <v>445</v>
      </c>
      <c r="AF14" s="25">
        <f t="shared" si="113"/>
        <v>738</v>
      </c>
      <c r="AG14" s="24">
        <f>3+3+4+6+5+5+5+8+5+7</f>
        <v>51</v>
      </c>
      <c r="AH14" s="24">
        <f>2+4+5+4+5+5+7+7+7+5</f>
        <v>51</v>
      </c>
      <c r="AI14" s="24">
        <f t="shared" si="10"/>
        <v>102</v>
      </c>
      <c r="AJ14" s="24">
        <f t="shared" si="11"/>
        <v>344</v>
      </c>
      <c r="AK14" s="24">
        <f t="shared" si="11"/>
        <v>496</v>
      </c>
      <c r="AL14" s="24">
        <f t="shared" si="12"/>
        <v>840</v>
      </c>
      <c r="AM14" s="24">
        <f>7+4+2+1+2+2+3+4+3+4</f>
        <v>32</v>
      </c>
      <c r="AN14" s="24">
        <f>5+3+2+4+3+3+4+2+4+3</f>
        <v>33</v>
      </c>
      <c r="AO14" s="24">
        <f t="shared" si="96"/>
        <v>65</v>
      </c>
      <c r="AP14" s="24">
        <f t="shared" si="13"/>
        <v>376</v>
      </c>
      <c r="AQ14" s="24">
        <f t="shared" si="13"/>
        <v>529</v>
      </c>
      <c r="AR14" s="24">
        <f t="shared" si="97"/>
        <v>905</v>
      </c>
      <c r="AS14" s="24">
        <f>0+1+2+2+1+1+1+1</f>
        <v>9</v>
      </c>
      <c r="AT14" s="24">
        <f>4+3+2+2+3+2+3+4+2</f>
        <v>25</v>
      </c>
      <c r="AU14" s="24">
        <f t="shared" si="114"/>
        <v>34</v>
      </c>
      <c r="AV14" s="24">
        <f t="shared" si="98"/>
        <v>385</v>
      </c>
      <c r="AW14" s="24">
        <f t="shared" si="99"/>
        <v>554</v>
      </c>
      <c r="AX14" s="24">
        <f t="shared" si="100"/>
        <v>939</v>
      </c>
      <c r="AY14" s="24">
        <f>2+2+1+1+2+2+1</f>
        <v>11</v>
      </c>
      <c r="AZ14" s="24">
        <f>2+1+1+2+3+1+2</f>
        <v>12</v>
      </c>
      <c r="BA14" s="24">
        <f t="shared" si="14"/>
        <v>23</v>
      </c>
      <c r="BB14" s="24">
        <f t="shared" si="15"/>
        <v>396</v>
      </c>
      <c r="BC14" s="24">
        <f t="shared" si="15"/>
        <v>566</v>
      </c>
      <c r="BD14" s="24">
        <f t="shared" si="16"/>
        <v>962</v>
      </c>
      <c r="BE14" s="24">
        <f>1+1+2+2+2+1+2+1</f>
        <v>12</v>
      </c>
      <c r="BF14" s="24">
        <f>1+1+1+1+1+0+1</f>
        <v>6</v>
      </c>
      <c r="BG14" s="24">
        <f t="shared" si="101"/>
        <v>18</v>
      </c>
      <c r="BH14" s="24">
        <f t="shared" si="17"/>
        <v>408</v>
      </c>
      <c r="BI14" s="24">
        <f t="shared" si="17"/>
        <v>572</v>
      </c>
      <c r="BJ14" s="24">
        <f t="shared" si="18"/>
        <v>980</v>
      </c>
      <c r="BK14" s="24">
        <f>8+7+7+3+8+5+6+7+4+6</f>
        <v>61</v>
      </c>
      <c r="BL14" s="24">
        <f>9+9+8+12+8+10+9+8+11+9</f>
        <v>93</v>
      </c>
      <c r="BM14" s="24">
        <f t="shared" si="19"/>
        <v>154</v>
      </c>
      <c r="BN14" s="24">
        <f t="shared" si="20"/>
        <v>469</v>
      </c>
      <c r="BO14" s="24">
        <f t="shared" si="20"/>
        <v>665</v>
      </c>
      <c r="BP14" s="24">
        <f t="shared" si="21"/>
        <v>1134</v>
      </c>
      <c r="BQ14" s="24">
        <f>5+9+5+7+8+7+5+9+2</f>
        <v>57</v>
      </c>
      <c r="BR14" s="24">
        <f>10+6+10+8+7+8+10+6+13</f>
        <v>78</v>
      </c>
      <c r="BS14" s="24">
        <f t="shared" si="22"/>
        <v>135</v>
      </c>
      <c r="BT14" s="24">
        <f t="shared" si="23"/>
        <v>526</v>
      </c>
      <c r="BU14" s="24">
        <f t="shared" si="23"/>
        <v>743</v>
      </c>
      <c r="BV14" s="24">
        <f t="shared" si="24"/>
        <v>1269</v>
      </c>
      <c r="BW14" s="24">
        <f>4+3+4+6+2+2+1+1+2</f>
        <v>25</v>
      </c>
      <c r="BX14" s="24">
        <f>8+9+8+6+2+2+1+2+1</f>
        <v>39</v>
      </c>
      <c r="BY14" s="24">
        <f t="shared" si="25"/>
        <v>64</v>
      </c>
      <c r="BZ14" s="24">
        <f t="shared" si="26"/>
        <v>551</v>
      </c>
      <c r="CA14" s="24">
        <f t="shared" si="26"/>
        <v>782</v>
      </c>
      <c r="CB14" s="24">
        <f t="shared" si="27"/>
        <v>1333</v>
      </c>
      <c r="CC14" s="24">
        <f>1+1+2+2+1+2+1+1</f>
        <v>11</v>
      </c>
      <c r="CD14" s="24">
        <f>1+1+0</f>
        <v>2</v>
      </c>
      <c r="CE14" s="24">
        <f t="shared" si="28"/>
        <v>13</v>
      </c>
      <c r="CF14" s="24">
        <f t="shared" si="29"/>
        <v>562</v>
      </c>
      <c r="CG14" s="24">
        <f t="shared" si="29"/>
        <v>784</v>
      </c>
      <c r="CH14" s="24">
        <f t="shared" si="30"/>
        <v>1346</v>
      </c>
      <c r="CI14" s="24">
        <f>1+1+1+1+1+1+1</f>
        <v>7</v>
      </c>
      <c r="CJ14" s="24">
        <f>0+1+1</f>
        <v>2</v>
      </c>
      <c r="CK14" s="24">
        <f t="shared" si="31"/>
        <v>9</v>
      </c>
      <c r="CL14" s="24">
        <f t="shared" si="32"/>
        <v>569</v>
      </c>
      <c r="CM14" s="24">
        <f t="shared" si="32"/>
        <v>786</v>
      </c>
      <c r="CN14" s="24">
        <f t="shared" si="33"/>
        <v>1355</v>
      </c>
      <c r="CO14" s="24">
        <f>0+1+1+1+1+0</f>
        <v>4</v>
      </c>
      <c r="CP14" s="24">
        <f>1+1+1+1+1+1</f>
        <v>6</v>
      </c>
      <c r="CQ14" s="24">
        <f t="shared" si="34"/>
        <v>10</v>
      </c>
      <c r="CR14" s="24">
        <f t="shared" si="35"/>
        <v>573</v>
      </c>
      <c r="CS14" s="24">
        <f t="shared" si="35"/>
        <v>792</v>
      </c>
      <c r="CT14" s="24">
        <f t="shared" si="36"/>
        <v>1365</v>
      </c>
      <c r="CU14" s="24">
        <f>1+1+1+1+0+1+1</f>
        <v>6</v>
      </c>
      <c r="CV14" s="24">
        <f>0+0+1+1+1+0+1</f>
        <v>4</v>
      </c>
      <c r="CW14" s="24">
        <f t="shared" si="37"/>
        <v>10</v>
      </c>
      <c r="CX14" s="24">
        <f t="shared" si="38"/>
        <v>579</v>
      </c>
      <c r="CY14" s="24">
        <f t="shared" si="38"/>
        <v>796</v>
      </c>
      <c r="CZ14" s="24">
        <f t="shared" si="39"/>
        <v>1375</v>
      </c>
      <c r="DA14" s="24">
        <f>0+1+1+1</f>
        <v>3</v>
      </c>
      <c r="DB14" s="24">
        <f>1+1+1+1+1+1</f>
        <v>6</v>
      </c>
      <c r="DC14" s="24">
        <f t="shared" si="40"/>
        <v>9</v>
      </c>
      <c r="DD14" s="24">
        <f t="shared" si="41"/>
        <v>582</v>
      </c>
      <c r="DE14" s="24">
        <f t="shared" si="41"/>
        <v>802</v>
      </c>
      <c r="DF14" s="24">
        <f t="shared" si="42"/>
        <v>1384</v>
      </c>
      <c r="DG14" s="24">
        <f>1+1+1+1+1</f>
        <v>5</v>
      </c>
      <c r="DH14" s="24">
        <f>0+1+1+1+1+1</f>
        <v>5</v>
      </c>
      <c r="DI14" s="24">
        <f t="shared" si="43"/>
        <v>10</v>
      </c>
      <c r="DJ14" s="25">
        <f t="shared" si="44"/>
        <v>587</v>
      </c>
      <c r="DK14" s="25">
        <f t="shared" si="44"/>
        <v>807</v>
      </c>
      <c r="DL14" s="25">
        <f t="shared" si="45"/>
        <v>1394</v>
      </c>
      <c r="DM14" s="24">
        <f>1+1+0+0+0+0+1+1+0+0</f>
        <v>4</v>
      </c>
      <c r="DN14" s="24">
        <f>0+0+1+1+1+1+0+0+1+1</f>
        <v>6</v>
      </c>
      <c r="DO14" s="24">
        <f t="shared" si="46"/>
        <v>10</v>
      </c>
      <c r="DP14" s="24">
        <f t="shared" si="47"/>
        <v>591</v>
      </c>
      <c r="DQ14" s="24">
        <f t="shared" si="47"/>
        <v>813</v>
      </c>
      <c r="DR14" s="24">
        <f t="shared" si="48"/>
        <v>1404</v>
      </c>
      <c r="DS14" s="24">
        <f>0+1+1+1+0+0+1</f>
        <v>4</v>
      </c>
      <c r="DT14" s="24">
        <f>1+0+0+0+1+1+0</f>
        <v>3</v>
      </c>
      <c r="DU14" s="24">
        <f t="shared" si="49"/>
        <v>7</v>
      </c>
      <c r="DV14" s="24">
        <f t="shared" si="50"/>
        <v>595</v>
      </c>
      <c r="DW14" s="24">
        <f t="shared" si="50"/>
        <v>816</v>
      </c>
      <c r="DX14" s="24">
        <f t="shared" si="51"/>
        <v>1411</v>
      </c>
      <c r="DY14" s="24">
        <f>1+0+0+0+1+1+1+0+0</f>
        <v>4</v>
      </c>
      <c r="DZ14" s="24">
        <f>0+1+1+1+0+0+0+1+1</f>
        <v>5</v>
      </c>
      <c r="EA14" s="24">
        <f t="shared" si="52"/>
        <v>9</v>
      </c>
      <c r="EB14" s="24">
        <f t="shared" si="53"/>
        <v>599</v>
      </c>
      <c r="EC14" s="24">
        <f t="shared" si="53"/>
        <v>821</v>
      </c>
      <c r="ED14" s="24">
        <f t="shared" si="54"/>
        <v>1420</v>
      </c>
      <c r="EE14" s="24">
        <f>0+0+0+0+1+1+0+0+0+0</f>
        <v>2</v>
      </c>
      <c r="EF14" s="24">
        <f>1+1+1+1+0+0+1+1+1+1</f>
        <v>8</v>
      </c>
      <c r="EG14" s="24">
        <f t="shared" si="55"/>
        <v>10</v>
      </c>
      <c r="EH14" s="24">
        <f t="shared" si="56"/>
        <v>601</v>
      </c>
      <c r="EI14" s="24">
        <f t="shared" si="56"/>
        <v>829</v>
      </c>
      <c r="EJ14" s="24">
        <f t="shared" si="57"/>
        <v>1430</v>
      </c>
      <c r="EK14" s="24">
        <f>0+1+1+1+0+0+0+0+0</f>
        <v>3</v>
      </c>
      <c r="EL14" s="24">
        <f>1+0+0+0+1+1+1+1+1</f>
        <v>6</v>
      </c>
      <c r="EM14" s="24">
        <f t="shared" si="58"/>
        <v>9</v>
      </c>
      <c r="EN14" s="24">
        <f t="shared" si="59"/>
        <v>604</v>
      </c>
      <c r="EO14" s="24">
        <f t="shared" si="59"/>
        <v>835</v>
      </c>
      <c r="EP14" s="24">
        <f t="shared" si="60"/>
        <v>1439</v>
      </c>
      <c r="EQ14" s="24">
        <f>1+1+1+1+0+0+1</f>
        <v>5</v>
      </c>
      <c r="ER14" s="24">
        <f>0+0+0+0+1+1+1+1+0</f>
        <v>4</v>
      </c>
      <c r="ES14" s="24">
        <f t="shared" si="61"/>
        <v>9</v>
      </c>
      <c r="ET14" s="24">
        <f t="shared" si="62"/>
        <v>609</v>
      </c>
      <c r="EU14" s="24">
        <f t="shared" si="62"/>
        <v>839</v>
      </c>
      <c r="EV14" s="24">
        <f t="shared" si="63"/>
        <v>1448</v>
      </c>
      <c r="EW14" s="24">
        <f>1+1+0+0+0+0+0+0+1+1</f>
        <v>4</v>
      </c>
      <c r="EX14" s="24">
        <f>0+0+1+1+1+1+1+1+0+0</f>
        <v>6</v>
      </c>
      <c r="EY14" s="24">
        <f t="shared" si="64"/>
        <v>10</v>
      </c>
      <c r="EZ14" s="24">
        <f t="shared" si="65"/>
        <v>613</v>
      </c>
      <c r="FA14" s="24">
        <f t="shared" si="65"/>
        <v>845</v>
      </c>
      <c r="FB14" s="24">
        <f t="shared" si="66"/>
        <v>1458</v>
      </c>
      <c r="FC14" s="24">
        <f>1+1+1+0+0+0+0+0+1+1</f>
        <v>5</v>
      </c>
      <c r="FD14" s="24">
        <f>0+0+0+1+1+1+1+1+0+0</f>
        <v>5</v>
      </c>
      <c r="FE14" s="24">
        <f t="shared" si="67"/>
        <v>10</v>
      </c>
      <c r="FF14" s="24">
        <f t="shared" si="68"/>
        <v>618</v>
      </c>
      <c r="FG14" s="24">
        <f t="shared" si="68"/>
        <v>850</v>
      </c>
      <c r="FH14" s="24">
        <f t="shared" si="69"/>
        <v>1468</v>
      </c>
      <c r="FI14" s="24">
        <f>1+1+1+0+0+0+0+1+1+0</f>
        <v>5</v>
      </c>
      <c r="FJ14" s="24">
        <f>0+0+0+1+1+1+1+0+0+0</f>
        <v>4</v>
      </c>
      <c r="FK14" s="24">
        <f t="shared" si="70"/>
        <v>9</v>
      </c>
      <c r="FL14" s="24">
        <f t="shared" si="71"/>
        <v>623</v>
      </c>
      <c r="FM14" s="24">
        <f t="shared" si="71"/>
        <v>854</v>
      </c>
      <c r="FN14" s="24">
        <f t="shared" si="72"/>
        <v>1477</v>
      </c>
      <c r="FO14" s="24">
        <f>1+1+1+0+0+0+0+1</f>
        <v>4</v>
      </c>
      <c r="FP14" s="24">
        <f>0+0+0+1+1+1+1+0</f>
        <v>4</v>
      </c>
      <c r="FQ14" s="24">
        <f t="shared" si="73"/>
        <v>8</v>
      </c>
      <c r="FR14" s="24">
        <f t="shared" si="74"/>
        <v>627</v>
      </c>
      <c r="FS14" s="24">
        <f t="shared" si="74"/>
        <v>858</v>
      </c>
      <c r="FT14" s="24">
        <f t="shared" si="75"/>
        <v>1485</v>
      </c>
      <c r="FU14" s="24">
        <f>1+1+1+0+0+0+0+0+0</f>
        <v>3</v>
      </c>
      <c r="FV14" s="24">
        <f>0+0+0+1+1+1+1+1+1</f>
        <v>6</v>
      </c>
      <c r="FW14" s="24">
        <f t="shared" si="76"/>
        <v>9</v>
      </c>
      <c r="FX14" s="24">
        <f t="shared" si="77"/>
        <v>630</v>
      </c>
      <c r="FY14" s="24">
        <f t="shared" si="77"/>
        <v>864</v>
      </c>
      <c r="FZ14" s="24">
        <f t="shared" si="78"/>
        <v>1494</v>
      </c>
      <c r="GA14" s="24">
        <f>1+1+1+1+1+0+0+0+0+0</f>
        <v>5</v>
      </c>
      <c r="GB14" s="24">
        <f>0+0+0+0+0+1+1+1+1+1</f>
        <v>5</v>
      </c>
      <c r="GC14" s="24">
        <f t="shared" si="79"/>
        <v>10</v>
      </c>
      <c r="GD14" s="24">
        <f t="shared" si="80"/>
        <v>635</v>
      </c>
      <c r="GE14" s="24">
        <f t="shared" si="80"/>
        <v>869</v>
      </c>
      <c r="GF14" s="24">
        <f t="shared" si="81"/>
        <v>1504</v>
      </c>
      <c r="GG14" s="24">
        <f>0+1+0+0+0+0+0+1+1</f>
        <v>3</v>
      </c>
      <c r="GH14" s="24">
        <f>1+0+1+1+1+1+1+0+0</f>
        <v>6</v>
      </c>
      <c r="GI14" s="24">
        <f t="shared" si="82"/>
        <v>9</v>
      </c>
      <c r="GJ14" s="24">
        <f t="shared" si="83"/>
        <v>638</v>
      </c>
      <c r="GK14" s="24">
        <f t="shared" si="83"/>
        <v>875</v>
      </c>
      <c r="GL14" s="24">
        <f t="shared" si="84"/>
        <v>1513</v>
      </c>
      <c r="GM14" s="24">
        <f>1+1+0+0+0+0+0+1+1+1</f>
        <v>5</v>
      </c>
      <c r="GN14" s="24">
        <f>0+0+0+1+1+1+1+0+0+0</f>
        <v>4</v>
      </c>
      <c r="GO14" s="24">
        <f t="shared" si="85"/>
        <v>9</v>
      </c>
      <c r="GP14" s="24">
        <f t="shared" si="86"/>
        <v>643</v>
      </c>
      <c r="GQ14" s="24">
        <f t="shared" si="86"/>
        <v>879</v>
      </c>
      <c r="GR14" s="24">
        <f t="shared" si="87"/>
        <v>1522</v>
      </c>
      <c r="GS14" s="24">
        <f>0+0+0+0+0+0+0+0</f>
        <v>0</v>
      </c>
      <c r="GT14" s="24">
        <f>1+1+1+0+0+0+0+0</f>
        <v>3</v>
      </c>
      <c r="GU14" s="24">
        <f t="shared" si="88"/>
        <v>3</v>
      </c>
      <c r="GV14" s="27">
        <f t="shared" si="102"/>
        <v>643</v>
      </c>
      <c r="GW14" s="24">
        <f t="shared" si="103"/>
        <v>882</v>
      </c>
      <c r="GX14" s="27">
        <f t="shared" si="104"/>
        <v>1525</v>
      </c>
      <c r="GY14" s="24">
        <f t="shared" si="105"/>
        <v>0</v>
      </c>
      <c r="GZ14" s="24">
        <f t="shared" si="105"/>
        <v>0</v>
      </c>
      <c r="HA14" s="24">
        <f t="shared" si="89"/>
        <v>0</v>
      </c>
      <c r="HB14" s="27">
        <f t="shared" si="106"/>
        <v>643</v>
      </c>
      <c r="HC14" s="24">
        <f t="shared" si="107"/>
        <v>882</v>
      </c>
      <c r="HD14" s="27">
        <f t="shared" si="108"/>
        <v>1525</v>
      </c>
      <c r="HE14" s="24">
        <v>0</v>
      </c>
      <c r="HF14" s="24">
        <v>0</v>
      </c>
      <c r="HG14" s="24">
        <f t="shared" si="90"/>
        <v>0</v>
      </c>
      <c r="HH14" s="24">
        <v>0</v>
      </c>
      <c r="HI14" s="24">
        <v>0</v>
      </c>
      <c r="HJ14" s="24">
        <f t="shared" si="91"/>
        <v>0</v>
      </c>
      <c r="HK14" s="24">
        <v>0</v>
      </c>
      <c r="HL14" s="24">
        <v>0</v>
      </c>
      <c r="HM14" s="24">
        <f t="shared" si="109"/>
        <v>0</v>
      </c>
      <c r="HN14" s="27">
        <f t="shared" si="110"/>
        <v>643</v>
      </c>
      <c r="HO14" s="24">
        <f t="shared" si="111"/>
        <v>882</v>
      </c>
      <c r="HP14" s="27">
        <f t="shared" si="112"/>
        <v>1525</v>
      </c>
      <c r="HQ14" s="7"/>
    </row>
    <row r="15" spans="1:225" s="2" customFormat="1" ht="30" customHeight="1" x14ac:dyDescent="0.2">
      <c r="A15" s="29">
        <v>8</v>
      </c>
      <c r="B15" s="22" t="s">
        <v>13</v>
      </c>
      <c r="C15" s="23">
        <v>9</v>
      </c>
      <c r="D15" s="23">
        <v>2</v>
      </c>
      <c r="E15" s="23">
        <f t="shared" si="0"/>
        <v>11</v>
      </c>
      <c r="F15" s="23">
        <f>1+3+9+1+8+1+2-1</f>
        <v>24</v>
      </c>
      <c r="G15" s="23">
        <f>8+3+5+4+1+1</f>
        <v>22</v>
      </c>
      <c r="H15" s="23">
        <f t="shared" si="1"/>
        <v>46</v>
      </c>
      <c r="I15" s="23">
        <f>0+18+1+2+4+12+6+3+8+6</f>
        <v>60</v>
      </c>
      <c r="J15" s="23">
        <f>0+11+1+9+1+1+10+7+15+7</f>
        <v>62</v>
      </c>
      <c r="K15" s="23">
        <f t="shared" si="2"/>
        <v>122</v>
      </c>
      <c r="L15" s="23">
        <f t="shared" si="92"/>
        <v>93</v>
      </c>
      <c r="M15" s="23">
        <f t="shared" si="93"/>
        <v>86</v>
      </c>
      <c r="N15" s="23">
        <f t="shared" si="94"/>
        <v>179</v>
      </c>
      <c r="O15" s="23">
        <f>5+2+4+11+1+4+8+9</f>
        <v>44</v>
      </c>
      <c r="P15" s="23">
        <f>4+2+10+9+1+7+7+11+9</f>
        <v>60</v>
      </c>
      <c r="Q15" s="23">
        <f t="shared" si="3"/>
        <v>104</v>
      </c>
      <c r="R15" s="23">
        <f t="shared" si="4"/>
        <v>137</v>
      </c>
      <c r="S15" s="23">
        <f t="shared" si="4"/>
        <v>146</v>
      </c>
      <c r="T15" s="23">
        <f t="shared" si="5"/>
        <v>283</v>
      </c>
      <c r="U15" s="24">
        <f>9+5+4+12+10+9+14+13+4</f>
        <v>80</v>
      </c>
      <c r="V15" s="24">
        <f>20+9+8+11+10+27+15+17+8</f>
        <v>125</v>
      </c>
      <c r="W15" s="24">
        <f t="shared" si="6"/>
        <v>205</v>
      </c>
      <c r="X15" s="24">
        <f t="shared" si="7"/>
        <v>217</v>
      </c>
      <c r="Y15" s="24">
        <f t="shared" si="7"/>
        <v>271</v>
      </c>
      <c r="Z15" s="24">
        <f t="shared" si="8"/>
        <v>488</v>
      </c>
      <c r="AA15" s="24">
        <f>14+5+7+6+7+11+13+0+5+5</f>
        <v>73</v>
      </c>
      <c r="AB15" s="24">
        <f>8+9+8+12+7+10+10+0+11+7</f>
        <v>82</v>
      </c>
      <c r="AC15" s="24">
        <f>AA15+AB15</f>
        <v>155</v>
      </c>
      <c r="AD15" s="25">
        <f t="shared" si="9"/>
        <v>290</v>
      </c>
      <c r="AE15" s="25">
        <f t="shared" si="9"/>
        <v>353</v>
      </c>
      <c r="AF15" s="25">
        <f t="shared" si="113"/>
        <v>643</v>
      </c>
      <c r="AG15" s="24">
        <f>6+10+3+2+2+3+12+13+15+2</f>
        <v>68</v>
      </c>
      <c r="AH15" s="24">
        <f>12+4+10+8+14+7+8+14+15+2</f>
        <v>94</v>
      </c>
      <c r="AI15" s="24">
        <f t="shared" si="10"/>
        <v>162</v>
      </c>
      <c r="AJ15" s="24">
        <f t="shared" si="11"/>
        <v>358</v>
      </c>
      <c r="AK15" s="24">
        <f t="shared" si="11"/>
        <v>447</v>
      </c>
      <c r="AL15" s="24">
        <f t="shared" si="12"/>
        <v>805</v>
      </c>
      <c r="AM15" s="24">
        <f>7+8+2+10+6+6+1+2+2+2</f>
        <v>46</v>
      </c>
      <c r="AN15" s="24">
        <f>9+9+3+17+4+12+6+7+5+8</f>
        <v>80</v>
      </c>
      <c r="AO15" s="24">
        <f t="shared" si="96"/>
        <v>126</v>
      </c>
      <c r="AP15" s="24">
        <f t="shared" si="13"/>
        <v>404</v>
      </c>
      <c r="AQ15" s="24">
        <f t="shared" si="13"/>
        <v>527</v>
      </c>
      <c r="AR15" s="24">
        <f t="shared" si="97"/>
        <v>931</v>
      </c>
      <c r="AS15" s="24">
        <f>1+0+1+1+1+1</f>
        <v>5</v>
      </c>
      <c r="AT15" s="24">
        <f>4+5+1+2+1</f>
        <v>13</v>
      </c>
      <c r="AU15" s="24">
        <f t="shared" si="114"/>
        <v>18</v>
      </c>
      <c r="AV15" s="24">
        <f t="shared" si="98"/>
        <v>409</v>
      </c>
      <c r="AW15" s="24">
        <f t="shared" si="99"/>
        <v>540</v>
      </c>
      <c r="AX15" s="24">
        <f t="shared" si="100"/>
        <v>949</v>
      </c>
      <c r="AY15" s="24">
        <f>1+0+1</f>
        <v>2</v>
      </c>
      <c r="AZ15" s="24">
        <f>1+1+1+1+1+0+0</f>
        <v>5</v>
      </c>
      <c r="BA15" s="24">
        <f t="shared" si="14"/>
        <v>7</v>
      </c>
      <c r="BB15" s="24">
        <f t="shared" si="15"/>
        <v>411</v>
      </c>
      <c r="BC15" s="24">
        <f t="shared" si="15"/>
        <v>545</v>
      </c>
      <c r="BD15" s="24">
        <f t="shared" si="16"/>
        <v>956</v>
      </c>
      <c r="BE15" s="24">
        <f>1+1+1+0+0+1</f>
        <v>4</v>
      </c>
      <c r="BF15" s="24">
        <f>0+1+1+0+1</f>
        <v>3</v>
      </c>
      <c r="BG15" s="24">
        <f t="shared" si="101"/>
        <v>7</v>
      </c>
      <c r="BH15" s="24">
        <f t="shared" si="17"/>
        <v>415</v>
      </c>
      <c r="BI15" s="24">
        <f t="shared" si="17"/>
        <v>548</v>
      </c>
      <c r="BJ15" s="24">
        <f t="shared" si="18"/>
        <v>963</v>
      </c>
      <c r="BK15" s="24">
        <f>0+1+1+1+1+1+1+1</f>
        <v>7</v>
      </c>
      <c r="BL15" s="24">
        <f>0+1+1+1+1+1+1</f>
        <v>6</v>
      </c>
      <c r="BM15" s="24">
        <f t="shared" si="19"/>
        <v>13</v>
      </c>
      <c r="BN15" s="24">
        <f t="shared" si="20"/>
        <v>422</v>
      </c>
      <c r="BO15" s="24">
        <f t="shared" si="20"/>
        <v>554</v>
      </c>
      <c r="BP15" s="24">
        <f t="shared" si="21"/>
        <v>976</v>
      </c>
      <c r="BQ15" s="24">
        <f>1+1+4+5+4+3</f>
        <v>18</v>
      </c>
      <c r="BR15" s="24">
        <f>0+1+3+3+2+2</f>
        <v>11</v>
      </c>
      <c r="BS15" s="24">
        <f t="shared" si="22"/>
        <v>29</v>
      </c>
      <c r="BT15" s="24">
        <f t="shared" si="23"/>
        <v>440</v>
      </c>
      <c r="BU15" s="24">
        <f t="shared" si="23"/>
        <v>565</v>
      </c>
      <c r="BV15" s="24">
        <f t="shared" si="24"/>
        <v>1005</v>
      </c>
      <c r="BW15" s="24">
        <f>2+2+2+2+0+2+0+3</f>
        <v>13</v>
      </c>
      <c r="BX15" s="24">
        <f>2+2+2+2+3+2+2+1</f>
        <v>16</v>
      </c>
      <c r="BY15" s="24">
        <f t="shared" si="25"/>
        <v>29</v>
      </c>
      <c r="BZ15" s="24">
        <f t="shared" si="26"/>
        <v>453</v>
      </c>
      <c r="CA15" s="24">
        <f t="shared" si="26"/>
        <v>581</v>
      </c>
      <c r="CB15" s="24">
        <f t="shared" si="27"/>
        <v>1034</v>
      </c>
      <c r="CC15" s="24">
        <f>3+3+3+3+3+1</f>
        <v>16</v>
      </c>
      <c r="CD15" s="24">
        <f>2+0+3+5+1+4+2+2</f>
        <v>19</v>
      </c>
      <c r="CE15" s="24">
        <f t="shared" si="28"/>
        <v>35</v>
      </c>
      <c r="CF15" s="24">
        <f t="shared" si="29"/>
        <v>469</v>
      </c>
      <c r="CG15" s="24">
        <f t="shared" si="29"/>
        <v>600</v>
      </c>
      <c r="CH15" s="24">
        <f t="shared" si="30"/>
        <v>1069</v>
      </c>
      <c r="CI15" s="24">
        <f>0+2+2+1+1+1+1</f>
        <v>8</v>
      </c>
      <c r="CJ15" s="24">
        <f>2+1+2+3+1+1+2+1</f>
        <v>13</v>
      </c>
      <c r="CK15" s="24">
        <f t="shared" si="31"/>
        <v>21</v>
      </c>
      <c r="CL15" s="24">
        <f t="shared" si="32"/>
        <v>477</v>
      </c>
      <c r="CM15" s="24">
        <f t="shared" si="32"/>
        <v>613</v>
      </c>
      <c r="CN15" s="24">
        <f t="shared" si="33"/>
        <v>1090</v>
      </c>
      <c r="CO15" s="24">
        <f>1+1+1+2+0</f>
        <v>5</v>
      </c>
      <c r="CP15" s="24">
        <f>1+1+3+2+2+1</f>
        <v>10</v>
      </c>
      <c r="CQ15" s="24">
        <f t="shared" si="34"/>
        <v>15</v>
      </c>
      <c r="CR15" s="24">
        <f t="shared" si="35"/>
        <v>482</v>
      </c>
      <c r="CS15" s="24">
        <f t="shared" si="35"/>
        <v>623</v>
      </c>
      <c r="CT15" s="24">
        <f t="shared" si="36"/>
        <v>1105</v>
      </c>
      <c r="CU15" s="24">
        <f>0+1+2+1+2+1+1</f>
        <v>8</v>
      </c>
      <c r="CV15" s="24">
        <f>2+2+3+3+1+1+0+2+1+1</f>
        <v>16</v>
      </c>
      <c r="CW15" s="24">
        <f t="shared" si="37"/>
        <v>24</v>
      </c>
      <c r="CX15" s="24">
        <f t="shared" si="38"/>
        <v>490</v>
      </c>
      <c r="CY15" s="24">
        <f t="shared" si="38"/>
        <v>639</v>
      </c>
      <c r="CZ15" s="24">
        <f t="shared" si="39"/>
        <v>1129</v>
      </c>
      <c r="DA15" s="24">
        <f>1+2+3+2+3+3</f>
        <v>14</v>
      </c>
      <c r="DB15" s="24">
        <f>1+1+1+1</f>
        <v>4</v>
      </c>
      <c r="DC15" s="24">
        <f t="shared" si="40"/>
        <v>18</v>
      </c>
      <c r="DD15" s="24">
        <f t="shared" si="41"/>
        <v>504</v>
      </c>
      <c r="DE15" s="24">
        <f t="shared" si="41"/>
        <v>643</v>
      </c>
      <c r="DF15" s="24">
        <f t="shared" si="42"/>
        <v>1147</v>
      </c>
      <c r="DG15" s="24">
        <f>3+2+1+2+2+1+2+2</f>
        <v>15</v>
      </c>
      <c r="DH15" s="24">
        <f>1+1+2+1</f>
        <v>5</v>
      </c>
      <c r="DI15" s="24">
        <f t="shared" si="43"/>
        <v>20</v>
      </c>
      <c r="DJ15" s="25">
        <f t="shared" si="44"/>
        <v>519</v>
      </c>
      <c r="DK15" s="25">
        <f t="shared" si="44"/>
        <v>648</v>
      </c>
      <c r="DL15" s="25">
        <f t="shared" si="45"/>
        <v>1167</v>
      </c>
      <c r="DM15" s="24">
        <f>0+1+1+0+1+1+1+0+1+1</f>
        <v>7</v>
      </c>
      <c r="DN15" s="24">
        <f>0+1+0+1+1+1+1+0+0+0</f>
        <v>5</v>
      </c>
      <c r="DO15" s="24">
        <f t="shared" si="46"/>
        <v>12</v>
      </c>
      <c r="DP15" s="24">
        <f t="shared" si="47"/>
        <v>526</v>
      </c>
      <c r="DQ15" s="24">
        <f t="shared" si="47"/>
        <v>653</v>
      </c>
      <c r="DR15" s="24">
        <f t="shared" si="48"/>
        <v>1179</v>
      </c>
      <c r="DS15" s="24">
        <f>0+0+2+0+2+1+0</f>
        <v>5</v>
      </c>
      <c r="DT15" s="24">
        <f>0+0+1+0+0+1+0</f>
        <v>2</v>
      </c>
      <c r="DU15" s="24">
        <f t="shared" si="49"/>
        <v>7</v>
      </c>
      <c r="DV15" s="24">
        <f t="shared" si="50"/>
        <v>531</v>
      </c>
      <c r="DW15" s="24">
        <f t="shared" si="50"/>
        <v>655</v>
      </c>
      <c r="DX15" s="24">
        <f t="shared" si="51"/>
        <v>1186</v>
      </c>
      <c r="DY15" s="24">
        <f>2+0+1+0+2+0+0+1+2</f>
        <v>8</v>
      </c>
      <c r="DZ15" s="24">
        <f>0+0+0+0+0+1+0+0+0</f>
        <v>1</v>
      </c>
      <c r="EA15" s="24">
        <f t="shared" si="52"/>
        <v>9</v>
      </c>
      <c r="EB15" s="24">
        <f t="shared" si="53"/>
        <v>539</v>
      </c>
      <c r="EC15" s="24">
        <f t="shared" si="53"/>
        <v>656</v>
      </c>
      <c r="ED15" s="24">
        <f t="shared" si="54"/>
        <v>1195</v>
      </c>
      <c r="EE15" s="24">
        <f>2+1+0+1+0+1+0+0+0+0</f>
        <v>5</v>
      </c>
      <c r="EF15" s="24">
        <f>1+0+0+1+0+1+1+2+0+1</f>
        <v>7</v>
      </c>
      <c r="EG15" s="24">
        <f t="shared" si="55"/>
        <v>12</v>
      </c>
      <c r="EH15" s="24">
        <f t="shared" si="56"/>
        <v>544</v>
      </c>
      <c r="EI15" s="24">
        <f t="shared" si="56"/>
        <v>663</v>
      </c>
      <c r="EJ15" s="24">
        <f t="shared" si="57"/>
        <v>1207</v>
      </c>
      <c r="EK15" s="24">
        <f>0+2+0+0+0+0+3+0+1</f>
        <v>6</v>
      </c>
      <c r="EL15" s="24">
        <f>2+1+0+0+0+0+1+1+1</f>
        <v>6</v>
      </c>
      <c r="EM15" s="24">
        <f t="shared" si="58"/>
        <v>12</v>
      </c>
      <c r="EN15" s="24">
        <f t="shared" si="59"/>
        <v>550</v>
      </c>
      <c r="EO15" s="24">
        <f t="shared" si="59"/>
        <v>669</v>
      </c>
      <c r="EP15" s="24">
        <f t="shared" si="60"/>
        <v>1219</v>
      </c>
      <c r="EQ15" s="24">
        <f>1+0+0+0+1+0+1</f>
        <v>3</v>
      </c>
      <c r="ER15" s="24">
        <f>1+1+0+0+0+0+1+1</f>
        <v>4</v>
      </c>
      <c r="ES15" s="24">
        <f>EQ15+ER15</f>
        <v>7</v>
      </c>
      <c r="ET15" s="24">
        <f t="shared" si="62"/>
        <v>553</v>
      </c>
      <c r="EU15" s="24">
        <f t="shared" si="62"/>
        <v>673</v>
      </c>
      <c r="EV15" s="24">
        <f t="shared" si="63"/>
        <v>1226</v>
      </c>
      <c r="EW15" s="24">
        <f>1+0+0+0+0+0+1+0+0+1</f>
        <v>3</v>
      </c>
      <c r="EX15" s="24">
        <f>0+0+0+0+0+0+1+0+0+1</f>
        <v>2</v>
      </c>
      <c r="EY15" s="24">
        <f t="shared" si="64"/>
        <v>5</v>
      </c>
      <c r="EZ15" s="24">
        <f t="shared" si="65"/>
        <v>556</v>
      </c>
      <c r="FA15" s="24">
        <f t="shared" si="65"/>
        <v>675</v>
      </c>
      <c r="FB15" s="24">
        <f t="shared" si="66"/>
        <v>1231</v>
      </c>
      <c r="FC15" s="24">
        <f>1+0+0+2+1+1+0+1+0+0</f>
        <v>6</v>
      </c>
      <c r="FD15" s="24">
        <f>1+2+0+1+0+0+0+1+1+2</f>
        <v>8</v>
      </c>
      <c r="FE15" s="24">
        <f t="shared" si="67"/>
        <v>14</v>
      </c>
      <c r="FF15" s="24">
        <f t="shared" si="68"/>
        <v>562</v>
      </c>
      <c r="FG15" s="24">
        <f t="shared" si="68"/>
        <v>683</v>
      </c>
      <c r="FH15" s="24">
        <f t="shared" si="69"/>
        <v>1245</v>
      </c>
      <c r="FI15" s="24">
        <f>0+1+1+0+0+0+2+1+0+0</f>
        <v>5</v>
      </c>
      <c r="FJ15" s="24">
        <f>0+0+1+1+0+0+0+0+0+0</f>
        <v>2</v>
      </c>
      <c r="FK15" s="24">
        <f t="shared" si="70"/>
        <v>7</v>
      </c>
      <c r="FL15" s="24">
        <f t="shared" si="71"/>
        <v>567</v>
      </c>
      <c r="FM15" s="24">
        <f t="shared" si="71"/>
        <v>685</v>
      </c>
      <c r="FN15" s="24">
        <f t="shared" si="72"/>
        <v>1252</v>
      </c>
      <c r="FO15" s="24">
        <f>1+0+0+0+0+0+0+0</f>
        <v>1</v>
      </c>
      <c r="FP15" s="24">
        <f>0+1+2+0+2+0+0+0</f>
        <v>5</v>
      </c>
      <c r="FQ15" s="24">
        <f t="shared" si="73"/>
        <v>6</v>
      </c>
      <c r="FR15" s="24">
        <f t="shared" si="74"/>
        <v>568</v>
      </c>
      <c r="FS15" s="24">
        <f t="shared" si="74"/>
        <v>690</v>
      </c>
      <c r="FT15" s="24">
        <f t="shared" si="75"/>
        <v>1258</v>
      </c>
      <c r="FU15" s="24">
        <f>0+0+2+0+0+0+0+0+0</f>
        <v>2</v>
      </c>
      <c r="FV15" s="24">
        <f>0+0+0+0+0+0+0+0+0</f>
        <v>0</v>
      </c>
      <c r="FW15" s="24">
        <f t="shared" si="76"/>
        <v>2</v>
      </c>
      <c r="FX15" s="24">
        <f t="shared" si="77"/>
        <v>570</v>
      </c>
      <c r="FY15" s="24">
        <f t="shared" si="77"/>
        <v>690</v>
      </c>
      <c r="FZ15" s="24">
        <f t="shared" si="78"/>
        <v>1260</v>
      </c>
      <c r="GA15" s="24">
        <f>0+2+0+0+0+0+0+0+0+0</f>
        <v>2</v>
      </c>
      <c r="GB15" s="24">
        <f>0+1+0+0+0+1+0+0+0+0</f>
        <v>2</v>
      </c>
      <c r="GC15" s="24">
        <f t="shared" si="79"/>
        <v>4</v>
      </c>
      <c r="GD15" s="24">
        <f t="shared" si="80"/>
        <v>572</v>
      </c>
      <c r="GE15" s="24">
        <f t="shared" si="80"/>
        <v>692</v>
      </c>
      <c r="GF15" s="24">
        <f t="shared" si="81"/>
        <v>1264</v>
      </c>
      <c r="GG15" s="24">
        <f>0+0+0+0+0+0+0+0+0</f>
        <v>0</v>
      </c>
      <c r="GH15" s="24">
        <f>0+0+0+0+0+0+0+0+0</f>
        <v>0</v>
      </c>
      <c r="GI15" s="24">
        <f t="shared" si="82"/>
        <v>0</v>
      </c>
      <c r="GJ15" s="24">
        <f t="shared" si="83"/>
        <v>572</v>
      </c>
      <c r="GK15" s="24">
        <f t="shared" si="83"/>
        <v>692</v>
      </c>
      <c r="GL15" s="24">
        <f t="shared" si="84"/>
        <v>1264</v>
      </c>
      <c r="GM15" s="24">
        <f>0+0+0+0+0+0+0+0+0+0</f>
        <v>0</v>
      </c>
      <c r="GN15" s="24">
        <f>0+0+0+0+0+0+0+0+0+0</f>
        <v>0</v>
      </c>
      <c r="GO15" s="24">
        <f t="shared" si="85"/>
        <v>0</v>
      </c>
      <c r="GP15" s="24">
        <f t="shared" si="86"/>
        <v>572</v>
      </c>
      <c r="GQ15" s="24">
        <f t="shared" si="86"/>
        <v>692</v>
      </c>
      <c r="GR15" s="24">
        <f t="shared" si="87"/>
        <v>1264</v>
      </c>
      <c r="GS15" s="24">
        <f>0+0+0+0+0+0+0+0</f>
        <v>0</v>
      </c>
      <c r="GT15" s="24">
        <f>0+0+0+0+0+0+0+0</f>
        <v>0</v>
      </c>
      <c r="GU15" s="24">
        <f t="shared" si="88"/>
        <v>0</v>
      </c>
      <c r="GV15" s="27">
        <f t="shared" si="102"/>
        <v>572</v>
      </c>
      <c r="GW15" s="24">
        <f t="shared" si="103"/>
        <v>692</v>
      </c>
      <c r="GX15" s="27">
        <f t="shared" si="104"/>
        <v>1264</v>
      </c>
      <c r="GY15" s="24">
        <f t="shared" si="105"/>
        <v>0</v>
      </c>
      <c r="GZ15" s="24">
        <f t="shared" si="105"/>
        <v>0</v>
      </c>
      <c r="HA15" s="24">
        <f t="shared" si="89"/>
        <v>0</v>
      </c>
      <c r="HB15" s="27">
        <f t="shared" si="106"/>
        <v>572</v>
      </c>
      <c r="HC15" s="24">
        <f t="shared" si="107"/>
        <v>692</v>
      </c>
      <c r="HD15" s="27">
        <f t="shared" si="108"/>
        <v>1264</v>
      </c>
      <c r="HE15" s="24">
        <v>0</v>
      </c>
      <c r="HF15" s="24">
        <v>0</v>
      </c>
      <c r="HG15" s="24">
        <f t="shared" si="90"/>
        <v>0</v>
      </c>
      <c r="HH15" s="24">
        <v>0</v>
      </c>
      <c r="HI15" s="24">
        <v>0</v>
      </c>
      <c r="HJ15" s="24">
        <f t="shared" si="91"/>
        <v>0</v>
      </c>
      <c r="HK15" s="24">
        <v>0</v>
      </c>
      <c r="HL15" s="24">
        <v>0</v>
      </c>
      <c r="HM15" s="24">
        <f t="shared" si="109"/>
        <v>0</v>
      </c>
      <c r="HN15" s="27">
        <f t="shared" si="110"/>
        <v>572</v>
      </c>
      <c r="HO15" s="24">
        <f t="shared" si="111"/>
        <v>692</v>
      </c>
      <c r="HP15" s="27">
        <f t="shared" si="112"/>
        <v>1264</v>
      </c>
      <c r="HQ15" s="7"/>
    </row>
    <row r="16" spans="1:225" ht="33.75" customHeight="1" x14ac:dyDescent="0.35">
      <c r="A16" s="74" t="s">
        <v>0</v>
      </c>
      <c r="B16" s="75"/>
      <c r="C16" s="21">
        <f>C8+C9+C10+C11+C12+C13+C14+C15</f>
        <v>116</v>
      </c>
      <c r="D16" s="21">
        <f>D8+D9+D10+D11+D12+D13+D14+D15</f>
        <v>127</v>
      </c>
      <c r="E16" s="21">
        <f t="shared" si="0"/>
        <v>243</v>
      </c>
      <c r="F16" s="21">
        <f>F8+F9+F10+F11+F12+F13+F14+F15</f>
        <v>236</v>
      </c>
      <c r="G16" s="21">
        <f>G8+G9+G10+G11+G12+G13+G14+G15</f>
        <v>254</v>
      </c>
      <c r="H16" s="21">
        <f t="shared" si="1"/>
        <v>490</v>
      </c>
      <c r="I16" s="21">
        <f>SUM(I8:I15)</f>
        <v>449</v>
      </c>
      <c r="J16" s="21">
        <f>SUM(J8:J15)</f>
        <v>445</v>
      </c>
      <c r="K16" s="21">
        <f t="shared" si="2"/>
        <v>894</v>
      </c>
      <c r="L16" s="21">
        <f t="shared" si="92"/>
        <v>801</v>
      </c>
      <c r="M16" s="21">
        <f t="shared" si="93"/>
        <v>826</v>
      </c>
      <c r="N16" s="30">
        <f>E16+H16+K16</f>
        <v>1627</v>
      </c>
      <c r="O16" s="21">
        <f>SUM(O8:O15)</f>
        <v>453</v>
      </c>
      <c r="P16" s="21">
        <f>SUM(P8:P15)</f>
        <v>651</v>
      </c>
      <c r="Q16" s="21">
        <f t="shared" si="3"/>
        <v>1104</v>
      </c>
      <c r="R16" s="21">
        <f>SUM(R8:R15)</f>
        <v>1254</v>
      </c>
      <c r="S16" s="21">
        <f>SUM(S8:S15)</f>
        <v>1477</v>
      </c>
      <c r="T16" s="21">
        <f t="shared" si="5"/>
        <v>2731</v>
      </c>
      <c r="U16" s="21">
        <f>SUM(U8:U15)</f>
        <v>647</v>
      </c>
      <c r="V16" s="21">
        <f>SUM(V8:V15)</f>
        <v>775</v>
      </c>
      <c r="W16" s="21">
        <f t="shared" si="6"/>
        <v>1422</v>
      </c>
      <c r="X16" s="21">
        <f>SUM(X8:X15)</f>
        <v>1901</v>
      </c>
      <c r="Y16" s="21">
        <f>SUM(Y8:Y15)</f>
        <v>2252</v>
      </c>
      <c r="Z16" s="21">
        <f t="shared" si="8"/>
        <v>4153</v>
      </c>
      <c r="AA16" s="21">
        <f t="shared" ref="AA16:AI16" si="117">SUM(AA8:AA15)</f>
        <v>500</v>
      </c>
      <c r="AB16" s="21">
        <f t="shared" si="117"/>
        <v>599</v>
      </c>
      <c r="AC16" s="29">
        <f t="shared" si="117"/>
        <v>1099</v>
      </c>
      <c r="AD16" s="29">
        <f>SUM(AD8:AD15)</f>
        <v>2401</v>
      </c>
      <c r="AE16" s="29">
        <f>SUM(AE8:AE15)</f>
        <v>2851</v>
      </c>
      <c r="AF16" s="29">
        <f>SUM(AF8:AF15)</f>
        <v>5252</v>
      </c>
      <c r="AG16" s="29">
        <f t="shared" si="117"/>
        <v>553</v>
      </c>
      <c r="AH16" s="29">
        <f t="shared" si="117"/>
        <v>571</v>
      </c>
      <c r="AI16" s="29">
        <f t="shared" si="117"/>
        <v>1124</v>
      </c>
      <c r="AJ16" s="29">
        <f>SUM(AJ8:AJ15)</f>
        <v>2954</v>
      </c>
      <c r="AK16" s="29">
        <f>SUM(AK8:AK15)</f>
        <v>3422</v>
      </c>
      <c r="AL16" s="29">
        <f t="shared" si="12"/>
        <v>6376</v>
      </c>
      <c r="AM16" s="29">
        <f>SUM(AM8:AM15)</f>
        <v>319</v>
      </c>
      <c r="AN16" s="29">
        <f>SUM(AN8:AN15)</f>
        <v>474</v>
      </c>
      <c r="AO16" s="29">
        <f>SUM(AO8:AO15)</f>
        <v>793</v>
      </c>
      <c r="AP16" s="29">
        <f>SUM(AP8:AP15)</f>
        <v>3273</v>
      </c>
      <c r="AQ16" s="29">
        <f>SUM(AQ8:AQ15)</f>
        <v>3896</v>
      </c>
      <c r="AR16" s="29">
        <f t="shared" si="97"/>
        <v>7169</v>
      </c>
      <c r="AS16" s="29">
        <f>SUM(AS8:AS15)</f>
        <v>150</v>
      </c>
      <c r="AT16" s="29">
        <f>SUM(AT8:AT15)</f>
        <v>216</v>
      </c>
      <c r="AU16" s="29">
        <f>SUM(AU8:AU15)</f>
        <v>366</v>
      </c>
      <c r="AV16" s="29">
        <f>SUM(AV8:AV15)</f>
        <v>3423</v>
      </c>
      <c r="AW16" s="29">
        <f>SUM(AW8:AW15)</f>
        <v>4112</v>
      </c>
      <c r="AX16" s="29">
        <f t="shared" si="100"/>
        <v>7535</v>
      </c>
      <c r="AY16" s="29">
        <f>SUM(AY8:AY15)</f>
        <v>93</v>
      </c>
      <c r="AZ16" s="29">
        <f>SUM(AZ8:AZ15)</f>
        <v>119</v>
      </c>
      <c r="BA16" s="29">
        <f>SUM(BA8:BA15)</f>
        <v>212</v>
      </c>
      <c r="BB16" s="30">
        <f>SUM(BB8:BB15)</f>
        <v>3516</v>
      </c>
      <c r="BC16" s="30">
        <f>SUM(BC8:BC15)</f>
        <v>4231</v>
      </c>
      <c r="BD16" s="30">
        <f t="shared" si="16"/>
        <v>7747</v>
      </c>
      <c r="BE16" s="21">
        <f t="shared" ref="BE16:BM16" si="118">SUM(BE8:BE15)</f>
        <v>84</v>
      </c>
      <c r="BF16" s="21">
        <f t="shared" si="118"/>
        <v>79</v>
      </c>
      <c r="BG16" s="21">
        <f t="shared" si="118"/>
        <v>163</v>
      </c>
      <c r="BH16" s="21">
        <f>SUM(BH8:BH15)</f>
        <v>3600</v>
      </c>
      <c r="BI16" s="21">
        <f>SUM(BI8:BI15)</f>
        <v>4310</v>
      </c>
      <c r="BJ16" s="21">
        <f>SUM(BJ8:BJ15)</f>
        <v>7910</v>
      </c>
      <c r="BK16" s="21">
        <f t="shared" si="118"/>
        <v>228</v>
      </c>
      <c r="BL16" s="21">
        <f t="shared" si="118"/>
        <v>242</v>
      </c>
      <c r="BM16" s="21">
        <f t="shared" si="118"/>
        <v>470</v>
      </c>
      <c r="BN16" s="31">
        <f>SUM(BN8:BN15)</f>
        <v>3828</v>
      </c>
      <c r="BO16" s="21">
        <f>SUM(BO8:BO15)</f>
        <v>4552</v>
      </c>
      <c r="BP16" s="31">
        <f>SUM(BP8:BP15)</f>
        <v>8380</v>
      </c>
      <c r="BQ16" s="21">
        <f t="shared" ref="BQ16:BY16" si="119">SUM(BQ8:BQ15)</f>
        <v>235</v>
      </c>
      <c r="BR16" s="21">
        <f t="shared" si="119"/>
        <v>253</v>
      </c>
      <c r="BS16" s="21">
        <f t="shared" si="119"/>
        <v>488</v>
      </c>
      <c r="BT16" s="21">
        <f>SUM(BT8:BT15)</f>
        <v>4063</v>
      </c>
      <c r="BU16" s="21">
        <f>SUM(BU8:BU15)</f>
        <v>4805</v>
      </c>
      <c r="BV16" s="21">
        <f>SUM(BV8:BV15)</f>
        <v>8868</v>
      </c>
      <c r="BW16" s="21">
        <f>SUM(BW8:BW15)</f>
        <v>289</v>
      </c>
      <c r="BX16" s="21">
        <f t="shared" si="119"/>
        <v>399</v>
      </c>
      <c r="BY16" s="21">
        <f t="shared" si="119"/>
        <v>688</v>
      </c>
      <c r="BZ16" s="31">
        <f>SUM(BZ8:BZ15)</f>
        <v>4352</v>
      </c>
      <c r="CA16" s="21">
        <f>SUM(CA8:CA15)</f>
        <v>5204</v>
      </c>
      <c r="CB16" s="21">
        <f t="shared" si="27"/>
        <v>9556</v>
      </c>
      <c r="CC16" s="21">
        <f>SUM(CC8:CC15)</f>
        <v>156</v>
      </c>
      <c r="CD16" s="21">
        <f>SUM(CD8:CD15)</f>
        <v>171</v>
      </c>
      <c r="CE16" s="21">
        <f t="shared" ref="CE16:CJ16" si="120">SUM(CE8:CE15)</f>
        <v>327</v>
      </c>
      <c r="CF16" s="31">
        <f t="shared" si="120"/>
        <v>4508</v>
      </c>
      <c r="CG16" s="21">
        <f t="shared" si="120"/>
        <v>5375</v>
      </c>
      <c r="CH16" s="21">
        <f t="shared" si="120"/>
        <v>9883</v>
      </c>
      <c r="CI16" s="21">
        <f t="shared" si="120"/>
        <v>109</v>
      </c>
      <c r="CJ16" s="21">
        <f t="shared" si="120"/>
        <v>97</v>
      </c>
      <c r="CK16" s="21">
        <f>SUM(CK8:CK15)</f>
        <v>206</v>
      </c>
      <c r="CL16" s="31">
        <f>SUM(CL8:CL15)</f>
        <v>4617</v>
      </c>
      <c r="CM16" s="21">
        <f>SUM(CM8:CM15)</f>
        <v>5472</v>
      </c>
      <c r="CN16" s="21">
        <f>SUM(CN8:CN15)</f>
        <v>10089</v>
      </c>
      <c r="CO16" s="21">
        <f t="shared" ref="CO16:CW16" si="121">SUM(CO8:CO15)</f>
        <v>89</v>
      </c>
      <c r="CP16" s="21">
        <f t="shared" si="121"/>
        <v>85</v>
      </c>
      <c r="CQ16" s="21">
        <f t="shared" si="121"/>
        <v>174</v>
      </c>
      <c r="CR16" s="31">
        <f>SUM(CR8:CR15)</f>
        <v>4706</v>
      </c>
      <c r="CS16" s="21">
        <f>SUM(CS8:CS15)</f>
        <v>5557</v>
      </c>
      <c r="CT16" s="21">
        <f>SUM(CT8:CT15)</f>
        <v>10263</v>
      </c>
      <c r="CU16" s="21">
        <f>SUM(CU8:CU15)</f>
        <v>76</v>
      </c>
      <c r="CV16" s="21">
        <f>SUM(CV8:CV15)</f>
        <v>104</v>
      </c>
      <c r="CW16" s="21">
        <f t="shared" si="121"/>
        <v>180</v>
      </c>
      <c r="CX16" s="31">
        <f>SUM(CX8:CX15)</f>
        <v>4782</v>
      </c>
      <c r="CY16" s="21">
        <f>SUM(CY8:CY15)</f>
        <v>5661</v>
      </c>
      <c r="CZ16" s="21">
        <f t="shared" si="39"/>
        <v>10443</v>
      </c>
      <c r="DA16" s="21">
        <f t="shared" ref="DA16:DI16" si="122">SUM(DA8:DA15)</f>
        <v>66</v>
      </c>
      <c r="DB16" s="21">
        <f t="shared" si="122"/>
        <v>49</v>
      </c>
      <c r="DC16" s="21">
        <f t="shared" si="122"/>
        <v>115</v>
      </c>
      <c r="DD16" s="31">
        <f>SUM(DD8:DD15)</f>
        <v>4848</v>
      </c>
      <c r="DE16" s="21">
        <f>SUM(DE8:DE15)</f>
        <v>5710</v>
      </c>
      <c r="DF16" s="21">
        <f>SUM(DF8:DF15)</f>
        <v>10558</v>
      </c>
      <c r="DG16" s="21">
        <f t="shared" si="122"/>
        <v>57</v>
      </c>
      <c r="DH16" s="21">
        <f t="shared" si="122"/>
        <v>55</v>
      </c>
      <c r="DI16" s="21">
        <f t="shared" si="122"/>
        <v>112</v>
      </c>
      <c r="DJ16" s="32">
        <f>SUM(DJ8:DJ15)</f>
        <v>4905</v>
      </c>
      <c r="DK16" s="33">
        <f>SUM(DK8:DK15)</f>
        <v>5765</v>
      </c>
      <c r="DL16" s="33">
        <f t="shared" si="45"/>
        <v>10670</v>
      </c>
      <c r="DM16" s="21">
        <f t="shared" ref="DM16:DU16" si="123">SUM(DM8:DM15)</f>
        <v>61</v>
      </c>
      <c r="DN16" s="21">
        <f t="shared" si="123"/>
        <v>55</v>
      </c>
      <c r="DO16" s="21">
        <f t="shared" si="123"/>
        <v>116</v>
      </c>
      <c r="DP16" s="31">
        <f>SUM(DP8:DP15)</f>
        <v>4966</v>
      </c>
      <c r="DQ16" s="21">
        <f>SUM(DQ8:DQ15)</f>
        <v>5820</v>
      </c>
      <c r="DR16" s="21">
        <f t="shared" si="48"/>
        <v>10786</v>
      </c>
      <c r="DS16" s="21">
        <f t="shared" si="123"/>
        <v>40</v>
      </c>
      <c r="DT16" s="21">
        <f t="shared" si="123"/>
        <v>29</v>
      </c>
      <c r="DU16" s="21">
        <f t="shared" si="123"/>
        <v>69</v>
      </c>
      <c r="DV16" s="31">
        <f>SUM(DV8:DV15)</f>
        <v>5006</v>
      </c>
      <c r="DW16" s="21">
        <f>SUM(DW8:DW15)</f>
        <v>5849</v>
      </c>
      <c r="DX16" s="21">
        <f t="shared" si="51"/>
        <v>10855</v>
      </c>
      <c r="DY16" s="21">
        <f t="shared" ref="DY16:EG16" si="124">SUM(DY8:DY15)</f>
        <v>42</v>
      </c>
      <c r="DZ16" s="21">
        <f t="shared" si="124"/>
        <v>44</v>
      </c>
      <c r="EA16" s="21">
        <f t="shared" si="124"/>
        <v>86</v>
      </c>
      <c r="EB16" s="31">
        <f>SUM(EB8:EB15)</f>
        <v>5048</v>
      </c>
      <c r="EC16" s="21">
        <f>SUM(EC8:EC15)</f>
        <v>5893</v>
      </c>
      <c r="ED16" s="21">
        <f t="shared" si="54"/>
        <v>10941</v>
      </c>
      <c r="EE16" s="21">
        <f t="shared" si="124"/>
        <v>36</v>
      </c>
      <c r="EF16" s="21">
        <f t="shared" si="124"/>
        <v>53</v>
      </c>
      <c r="EG16" s="21">
        <f t="shared" si="124"/>
        <v>89</v>
      </c>
      <c r="EH16" s="31">
        <f>SUM(EH8:EH15)</f>
        <v>5084</v>
      </c>
      <c r="EI16" s="21">
        <f>SUM(EI8:EI15)</f>
        <v>5946</v>
      </c>
      <c r="EJ16" s="21">
        <f t="shared" si="57"/>
        <v>11030</v>
      </c>
      <c r="EK16" s="21">
        <f t="shared" ref="EK16:ES16" si="125">SUM(EK8:EK15)</f>
        <v>36</v>
      </c>
      <c r="EL16" s="21">
        <f t="shared" si="125"/>
        <v>55</v>
      </c>
      <c r="EM16" s="21">
        <f t="shared" si="125"/>
        <v>91</v>
      </c>
      <c r="EN16" s="31">
        <f>SUM(EN8:EN15)</f>
        <v>5120</v>
      </c>
      <c r="EO16" s="21">
        <f>SUM(EO8:EO15)</f>
        <v>6001</v>
      </c>
      <c r="EP16" s="21">
        <f t="shared" si="60"/>
        <v>11121</v>
      </c>
      <c r="EQ16" s="21">
        <f t="shared" si="125"/>
        <v>27</v>
      </c>
      <c r="ER16" s="21">
        <f t="shared" si="125"/>
        <v>43</v>
      </c>
      <c r="ES16" s="21">
        <f t="shared" si="125"/>
        <v>70</v>
      </c>
      <c r="ET16" s="31">
        <f>SUM(ET8:ET15)</f>
        <v>5147</v>
      </c>
      <c r="EU16" s="21">
        <f>SUM(EU8:EU15)</f>
        <v>6044</v>
      </c>
      <c r="EV16" s="31">
        <f t="shared" si="63"/>
        <v>11191</v>
      </c>
      <c r="EW16" s="21">
        <f t="shared" ref="EW16:FE16" si="126">SUM(EW8:EW15)</f>
        <v>33</v>
      </c>
      <c r="EX16" s="21">
        <f t="shared" si="126"/>
        <v>39</v>
      </c>
      <c r="EY16" s="21">
        <f t="shared" si="126"/>
        <v>72</v>
      </c>
      <c r="EZ16" s="31">
        <f>SUM(EZ8:EZ15)</f>
        <v>5180</v>
      </c>
      <c r="FA16" s="21">
        <f>SUM(FA8:FA15)</f>
        <v>6083</v>
      </c>
      <c r="FB16" s="21">
        <f t="shared" si="66"/>
        <v>11263</v>
      </c>
      <c r="FC16" s="21">
        <f t="shared" si="126"/>
        <v>30</v>
      </c>
      <c r="FD16" s="21">
        <f t="shared" si="126"/>
        <v>40</v>
      </c>
      <c r="FE16" s="21">
        <f t="shared" si="126"/>
        <v>70</v>
      </c>
      <c r="FF16" s="31">
        <f>SUM(FF8:FF15)</f>
        <v>5210</v>
      </c>
      <c r="FG16" s="21">
        <f>SUM(FG8:FG15)</f>
        <v>6123</v>
      </c>
      <c r="FH16" s="21">
        <f t="shared" si="69"/>
        <v>11333</v>
      </c>
      <c r="FI16" s="21">
        <f t="shared" ref="FI16:FQ16" si="127">SUM(FI8:FI15)</f>
        <v>38</v>
      </c>
      <c r="FJ16" s="21">
        <f t="shared" si="127"/>
        <v>27</v>
      </c>
      <c r="FK16" s="21">
        <f t="shared" si="127"/>
        <v>65</v>
      </c>
      <c r="FL16" s="31">
        <f>SUM(FL8:FL15)</f>
        <v>5248</v>
      </c>
      <c r="FM16" s="21">
        <f>SUM(FM8:FM15)</f>
        <v>6150</v>
      </c>
      <c r="FN16" s="21">
        <f t="shared" si="72"/>
        <v>11398</v>
      </c>
      <c r="FO16" s="21">
        <f t="shared" si="127"/>
        <v>20</v>
      </c>
      <c r="FP16" s="21">
        <f t="shared" si="127"/>
        <v>32</v>
      </c>
      <c r="FQ16" s="21">
        <f t="shared" si="127"/>
        <v>52</v>
      </c>
      <c r="FR16" s="31">
        <f>SUM(FR8:FR15)</f>
        <v>5268</v>
      </c>
      <c r="FS16" s="21">
        <f>SUM(FS8:FS15)</f>
        <v>6182</v>
      </c>
      <c r="FT16" s="21">
        <f t="shared" si="75"/>
        <v>11450</v>
      </c>
      <c r="FU16" s="21">
        <f t="shared" ref="FU16:GC16" si="128">SUM(FU8:FU15)</f>
        <v>28</v>
      </c>
      <c r="FV16" s="21">
        <f t="shared" si="128"/>
        <v>26</v>
      </c>
      <c r="FW16" s="21">
        <f t="shared" si="128"/>
        <v>54</v>
      </c>
      <c r="FX16" s="31">
        <f>SUM(FX8:FX15)</f>
        <v>5296</v>
      </c>
      <c r="FY16" s="21">
        <f>SUM(FY8:FY15)</f>
        <v>6208</v>
      </c>
      <c r="FZ16" s="21">
        <f t="shared" si="78"/>
        <v>11504</v>
      </c>
      <c r="GA16" s="21">
        <f t="shared" si="128"/>
        <v>24</v>
      </c>
      <c r="GB16" s="21">
        <f t="shared" si="128"/>
        <v>19</v>
      </c>
      <c r="GC16" s="21">
        <f t="shared" si="128"/>
        <v>43</v>
      </c>
      <c r="GD16" s="31">
        <f>SUM(GD8:GD15)</f>
        <v>5320</v>
      </c>
      <c r="GE16" s="21">
        <f>SUM(GE8:GE15)</f>
        <v>6227</v>
      </c>
      <c r="GF16" s="21">
        <f t="shared" si="81"/>
        <v>11547</v>
      </c>
      <c r="GG16" s="21">
        <f t="shared" ref="GG16:GO16" si="129">SUM(GG8:GG15)</f>
        <v>13</v>
      </c>
      <c r="GH16" s="21">
        <f t="shared" si="129"/>
        <v>21</v>
      </c>
      <c r="GI16" s="21">
        <f t="shared" si="129"/>
        <v>34</v>
      </c>
      <c r="GJ16" s="31">
        <f>SUM(GJ8:GJ15)</f>
        <v>5333</v>
      </c>
      <c r="GK16" s="21">
        <f>SUM(GK8:GK15)</f>
        <v>6248</v>
      </c>
      <c r="GL16" s="21">
        <f t="shared" si="84"/>
        <v>11581</v>
      </c>
      <c r="GM16" s="21">
        <f t="shared" si="129"/>
        <v>14</v>
      </c>
      <c r="GN16" s="21">
        <f t="shared" si="129"/>
        <v>11</v>
      </c>
      <c r="GO16" s="21">
        <f t="shared" si="129"/>
        <v>25</v>
      </c>
      <c r="GP16" s="31">
        <f>SUM(GP8:GP15)</f>
        <v>5347</v>
      </c>
      <c r="GQ16" s="21">
        <f>SUM(GQ8:GQ15)</f>
        <v>6259</v>
      </c>
      <c r="GR16" s="21">
        <f t="shared" si="87"/>
        <v>11606</v>
      </c>
      <c r="GS16" s="21">
        <f t="shared" ref="GS16:HA16" si="130">SUM(GS8:GS15)</f>
        <v>4</v>
      </c>
      <c r="GT16" s="21">
        <f t="shared" si="130"/>
        <v>9</v>
      </c>
      <c r="GU16" s="21">
        <f t="shared" si="130"/>
        <v>13</v>
      </c>
      <c r="GV16" s="31">
        <f>SUM(GV8:GV15)</f>
        <v>5351</v>
      </c>
      <c r="GW16" s="21">
        <f>SUM(GW8:GW15)</f>
        <v>6268</v>
      </c>
      <c r="GX16" s="31">
        <f>SUM(GX8:GX15)</f>
        <v>11619</v>
      </c>
      <c r="GY16" s="21">
        <f t="shared" si="130"/>
        <v>1</v>
      </c>
      <c r="GZ16" s="21">
        <f t="shared" si="130"/>
        <v>1</v>
      </c>
      <c r="HA16" s="21">
        <f t="shared" si="130"/>
        <v>2</v>
      </c>
      <c r="HB16" s="31">
        <f>SUM(HB8:HB15)</f>
        <v>5352</v>
      </c>
      <c r="HC16" s="21">
        <f>SUM(HC8:HC15)</f>
        <v>6269</v>
      </c>
      <c r="HD16" s="31">
        <f>SUM(HD8:HD15)</f>
        <v>11621</v>
      </c>
      <c r="HE16" s="21">
        <f t="shared" ref="HE16:HG16" si="131">SUM(HE8:HE15)</f>
        <v>6</v>
      </c>
      <c r="HF16" s="21">
        <f t="shared" si="131"/>
        <v>7</v>
      </c>
      <c r="HG16" s="21">
        <f t="shared" si="131"/>
        <v>13</v>
      </c>
      <c r="HH16" s="21">
        <f t="shared" ref="HH16:HM16" si="132">SUM(HH8:HH15)</f>
        <v>3</v>
      </c>
      <c r="HI16" s="21">
        <f t="shared" si="132"/>
        <v>4</v>
      </c>
      <c r="HJ16" s="21">
        <f t="shared" si="132"/>
        <v>7</v>
      </c>
      <c r="HK16" s="21">
        <f t="shared" si="132"/>
        <v>0</v>
      </c>
      <c r="HL16" s="21">
        <f t="shared" si="132"/>
        <v>1</v>
      </c>
      <c r="HM16" s="21">
        <f t="shared" si="132"/>
        <v>1</v>
      </c>
      <c r="HN16" s="34">
        <f>HN8+HN9+HN10+HN11+HN12+HN13+HN14+HN15</f>
        <v>5361</v>
      </c>
      <c r="HO16" s="34">
        <f>HO8+HO9+HO10+HO11+HO12+HO13+HO14+HO15</f>
        <v>6281</v>
      </c>
      <c r="HP16" s="34">
        <f>HN16+HO16</f>
        <v>11642</v>
      </c>
      <c r="HQ16" s="4"/>
    </row>
    <row r="17" spans="1:225" x14ac:dyDescent="0.35">
      <c r="A17" s="71" t="s">
        <v>87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3"/>
      <c r="HQ17" s="35"/>
    </row>
    <row r="18" spans="1:225" ht="27" customHeight="1" x14ac:dyDescent="0.35">
      <c r="A18" s="66" t="s">
        <v>88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8"/>
      <c r="HQ18" s="4"/>
    </row>
    <row r="19" spans="1:225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</row>
    <row r="47" spans="4:6" x14ac:dyDescent="0.35">
      <c r="D47" s="1">
        <f>D42+D43+D44+D45+D46+4+4+3+5+3+3+3+4+5+5+5+1+2+5+7+1+5+3+2+3+5+1+4+6</f>
        <v>89</v>
      </c>
      <c r="E47" s="1">
        <f>E42+E43+E44+E45+E46+5+6+4+3+5+7+6+4+7+5+5+9+6+3+8+7+5+4+6+4+3+6+4+4</f>
        <v>126</v>
      </c>
      <c r="F47" s="1">
        <f>D47+E47</f>
        <v>215</v>
      </c>
    </row>
    <row r="48" spans="4:6" x14ac:dyDescent="0.35">
      <c r="D48" s="1">
        <v>1</v>
      </c>
      <c r="E48" s="1">
        <v>5</v>
      </c>
      <c r="F48" s="1">
        <f>D48+E48</f>
        <v>6</v>
      </c>
    </row>
    <row r="49" spans="4:5" x14ac:dyDescent="0.35">
      <c r="D49" s="1">
        <f>D47+D48</f>
        <v>90</v>
      </c>
      <c r="E49" s="1">
        <f>E47+E48</f>
        <v>131</v>
      </c>
    </row>
    <row r="52" spans="4:5" x14ac:dyDescent="0.35">
      <c r="D52" s="1" t="s">
        <v>59</v>
      </c>
    </row>
  </sheetData>
  <mergeCells count="78">
    <mergeCell ref="A5:HP5"/>
    <mergeCell ref="A6:A7"/>
    <mergeCell ref="B6:B7"/>
    <mergeCell ref="O6:Q6"/>
    <mergeCell ref="HN6:HP6"/>
    <mergeCell ref="U6:W6"/>
    <mergeCell ref="C6:K6"/>
    <mergeCell ref="L6:N6"/>
    <mergeCell ref="AA6:AC6"/>
    <mergeCell ref="R6:T6"/>
    <mergeCell ref="X6:Z6"/>
    <mergeCell ref="AG6:AI6"/>
    <mergeCell ref="BN6:BP6"/>
    <mergeCell ref="DY6:EA6"/>
    <mergeCell ref="AD6:AF6"/>
    <mergeCell ref="AM6:AO6"/>
    <mergeCell ref="A18:HP18"/>
    <mergeCell ref="AJ6:AL6"/>
    <mergeCell ref="A17:HP17"/>
    <mergeCell ref="A16:B16"/>
    <mergeCell ref="AS6:AU6"/>
    <mergeCell ref="BE6:BG6"/>
    <mergeCell ref="AV6:AX6"/>
    <mergeCell ref="BK6:BM6"/>
    <mergeCell ref="BB6:BD6"/>
    <mergeCell ref="BQ6:BS6"/>
    <mergeCell ref="BW6:BY6"/>
    <mergeCell ref="BH6:BJ6"/>
    <mergeCell ref="EK6:EM6"/>
    <mergeCell ref="EE6:EG6"/>
    <mergeCell ref="AP6:AR6"/>
    <mergeCell ref="BT6:BV6"/>
    <mergeCell ref="AY6:BA6"/>
    <mergeCell ref="CF6:CH6"/>
    <mergeCell ref="CC6:CE6"/>
    <mergeCell ref="DS6:DU6"/>
    <mergeCell ref="CU6:CW6"/>
    <mergeCell ref="DM6:DO6"/>
    <mergeCell ref="DG6:DI6"/>
    <mergeCell ref="DJ6:DL6"/>
    <mergeCell ref="CR6:CT6"/>
    <mergeCell ref="BZ6:CB6"/>
    <mergeCell ref="CI6:CK6"/>
    <mergeCell ref="CL6:CN6"/>
    <mergeCell ref="CO6:CQ6"/>
    <mergeCell ref="CX6:CZ6"/>
    <mergeCell ref="DA6:DC6"/>
    <mergeCell ref="FO6:FQ6"/>
    <mergeCell ref="EN6:EP6"/>
    <mergeCell ref="ET6:EV6"/>
    <mergeCell ref="FI6:FK6"/>
    <mergeCell ref="FC6:FE6"/>
    <mergeCell ref="EQ6:ES6"/>
    <mergeCell ref="EB6:ED6"/>
    <mergeCell ref="DP6:DR6"/>
    <mergeCell ref="DV6:DX6"/>
    <mergeCell ref="DD6:DF6"/>
    <mergeCell ref="FL6:FN6"/>
    <mergeCell ref="FF6:FH6"/>
    <mergeCell ref="EW6:EY6"/>
    <mergeCell ref="EZ6:FB6"/>
    <mergeCell ref="EH6:EJ6"/>
    <mergeCell ref="HK6:HM6"/>
    <mergeCell ref="HH6:HJ6"/>
    <mergeCell ref="FR6:FT6"/>
    <mergeCell ref="GG6:GI6"/>
    <mergeCell ref="GA6:GC6"/>
    <mergeCell ref="GM6:GO6"/>
    <mergeCell ref="GS6:GU6"/>
    <mergeCell ref="FU6:FW6"/>
    <mergeCell ref="FX6:FZ6"/>
    <mergeCell ref="GD6:GF6"/>
    <mergeCell ref="GJ6:GL6"/>
    <mergeCell ref="GP6:GR6"/>
    <mergeCell ref="GY6:HA6"/>
    <mergeCell ref="GV6:GX6"/>
    <mergeCell ref="HB6:HD6"/>
    <mergeCell ref="HE6:HG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fitToHeight="0" orientation="landscape" r:id="rId1"/>
  <colBreaks count="1" manualBreakCount="1">
    <brk id="224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รวม</vt:lpstr>
      <vt:lpstr>รวม!Print_Area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lenovo_6</dc:creator>
  <cp:lastModifiedBy>jass</cp:lastModifiedBy>
  <cp:lastPrinted>2018-11-29T08:11:30Z</cp:lastPrinted>
  <dcterms:created xsi:type="dcterms:W3CDTF">2017-06-16T02:06:10Z</dcterms:created>
  <dcterms:modified xsi:type="dcterms:W3CDTF">2018-11-29T08:11:43Z</dcterms:modified>
</cp:coreProperties>
</file>