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PO (เกษตร)" sheetId="1" r:id="rId1"/>
    <sheet name="PO (ท่องเที่ยว)" sheetId="3" r:id="rId2"/>
  </sheets>
  <definedNames>
    <definedName name="_xlnm.Print_Area" localSheetId="0">'PO (เกษตร)'!$A$1:$O$86</definedName>
    <definedName name="_xlnm.Print_Area" localSheetId="1">'PO (ท่องเที่ยว)'!$A$1:$O$61</definedName>
    <definedName name="_xlnm.Print_Titles" localSheetId="0">'PO (เกษตร)'!$1:$5</definedName>
    <definedName name="_xlnm.Print_Titles" localSheetId="1">'PO (ท่องเที่ยว)'!$1:$5</definedName>
  </definedNames>
  <calcPr calcId="144525"/>
</workbook>
</file>

<file path=xl/calcChain.xml><?xml version="1.0" encoding="utf-8"?>
<calcChain xmlns="http://schemas.openxmlformats.org/spreadsheetml/2006/main">
  <c r="M45" i="3" l="1"/>
  <c r="M53" i="3"/>
  <c r="M49" i="3"/>
  <c r="M54" i="3"/>
  <c r="M78" i="1"/>
  <c r="M85" i="1"/>
  <c r="M84" i="1"/>
  <c r="M12" i="1"/>
  <c r="M28" i="3"/>
  <c r="M30" i="3" l="1"/>
  <c r="M36" i="3"/>
  <c r="M27" i="1"/>
  <c r="M68" i="1"/>
  <c r="M16" i="1"/>
  <c r="M43" i="3"/>
  <c r="M74" i="1"/>
  <c r="M40" i="1"/>
  <c r="M33" i="3"/>
  <c r="M29" i="3"/>
  <c r="M73" i="1"/>
  <c r="M37" i="1"/>
  <c r="M36" i="1"/>
  <c r="M34" i="1"/>
  <c r="L31" i="1"/>
  <c r="M33" i="1"/>
  <c r="M17" i="1"/>
  <c r="M11" i="1"/>
  <c r="M10" i="1"/>
  <c r="M32" i="3"/>
  <c r="M31" i="3"/>
  <c r="M14" i="1"/>
  <c r="M15" i="1"/>
  <c r="M13" i="1"/>
  <c r="M37" i="3"/>
  <c r="M39" i="1"/>
  <c r="H32" i="1"/>
  <c r="M52" i="3"/>
  <c r="M50" i="3"/>
  <c r="J27" i="3"/>
  <c r="K27" i="3"/>
  <c r="L27" i="3"/>
  <c r="L42" i="3"/>
  <c r="L55" i="3"/>
  <c r="M55" i="3"/>
  <c r="L57" i="3"/>
  <c r="M57" i="3"/>
  <c r="L83" i="1"/>
  <c r="L72" i="1"/>
  <c r="L64" i="1"/>
  <c r="L63" i="1" s="1"/>
  <c r="L41" i="1"/>
  <c r="M26" i="1"/>
  <c r="L71" i="1" l="1"/>
  <c r="L30" i="1"/>
  <c r="L29" i="1" s="1"/>
  <c r="J24" i="1"/>
  <c r="K24" i="1"/>
  <c r="L24" i="1"/>
  <c r="G24" i="1"/>
  <c r="H24" i="1"/>
  <c r="I24" i="1"/>
  <c r="J9" i="1" l="1"/>
  <c r="K9" i="1"/>
  <c r="K7" i="1" s="1"/>
  <c r="K6" i="1" s="1"/>
  <c r="L9" i="1"/>
  <c r="L7" i="1" s="1"/>
  <c r="L6" i="1" s="1"/>
  <c r="J7" i="1"/>
  <c r="J6" i="1" s="1"/>
  <c r="L86" i="1" l="1"/>
  <c r="L17" i="3"/>
  <c r="L6" i="3" s="1"/>
  <c r="K100" i="1" s="1"/>
  <c r="M58" i="1"/>
  <c r="M69" i="1"/>
  <c r="M83" i="1"/>
  <c r="M82" i="1"/>
  <c r="M81" i="1"/>
  <c r="M80" i="1"/>
  <c r="M72" i="1" s="1"/>
  <c r="M79" i="1"/>
  <c r="M67" i="1"/>
  <c r="M64" i="1" s="1"/>
  <c r="M63" i="1" s="1"/>
  <c r="M42" i="1"/>
  <c r="M41" i="1" s="1"/>
  <c r="M25" i="1"/>
  <c r="M24" i="1" s="1"/>
  <c r="M23" i="1"/>
  <c r="M22" i="1"/>
  <c r="M21" i="1"/>
  <c r="M20" i="1"/>
  <c r="M19" i="1"/>
  <c r="M18" i="1"/>
  <c r="M9" i="1" s="1"/>
  <c r="M48" i="3"/>
  <c r="M46" i="3"/>
  <c r="M39" i="3"/>
  <c r="M38" i="3"/>
  <c r="M35" i="3"/>
  <c r="M34" i="3"/>
  <c r="M27" i="3" s="1"/>
  <c r="M18" i="3"/>
  <c r="M17" i="3" s="1"/>
  <c r="E61" i="3"/>
  <c r="Q60" i="3"/>
  <c r="F60" i="3"/>
  <c r="Q59" i="3"/>
  <c r="Q58" i="3"/>
  <c r="Q57" i="3"/>
  <c r="I57" i="3"/>
  <c r="H57" i="3"/>
  <c r="G57" i="3"/>
  <c r="F57" i="3"/>
  <c r="Q56" i="3"/>
  <c r="Q55" i="3"/>
  <c r="I55" i="3"/>
  <c r="H55" i="3"/>
  <c r="G55" i="3"/>
  <c r="F55" i="3"/>
  <c r="Q54" i="3"/>
  <c r="Q53" i="3"/>
  <c r="Q52" i="3"/>
  <c r="Q51" i="3"/>
  <c r="G42" i="3"/>
  <c r="Q50" i="3"/>
  <c r="Q49" i="3"/>
  <c r="Q48" i="3"/>
  <c r="Q47" i="3"/>
  <c r="Q46" i="3"/>
  <c r="Q45" i="3"/>
  <c r="Q44" i="3"/>
  <c r="Q43" i="3"/>
  <c r="I42" i="3"/>
  <c r="Q42" i="3" s="1"/>
  <c r="H42" i="3"/>
  <c r="Q41" i="3"/>
  <c r="I40" i="3"/>
  <c r="Q40" i="3" s="1"/>
  <c r="H40" i="3"/>
  <c r="G40" i="3"/>
  <c r="Q39" i="3"/>
  <c r="Q38" i="3"/>
  <c r="Q37" i="3"/>
  <c r="Q36" i="3"/>
  <c r="Q35" i="3"/>
  <c r="Q34" i="3"/>
  <c r="Q33" i="3"/>
  <c r="Q32" i="3"/>
  <c r="Q31" i="3"/>
  <c r="Q30" i="3"/>
  <c r="Q29" i="3"/>
  <c r="Q28" i="3"/>
  <c r="I27" i="3"/>
  <c r="Q27" i="3" s="1"/>
  <c r="H27" i="3"/>
  <c r="G27" i="3"/>
  <c r="Q26" i="3"/>
  <c r="Q25" i="3"/>
  <c r="Q24" i="3"/>
  <c r="Q23" i="3"/>
  <c r="Q22" i="3"/>
  <c r="Q21" i="3"/>
  <c r="Q20" i="3"/>
  <c r="Q19" i="3"/>
  <c r="Q18" i="3"/>
  <c r="I17" i="3"/>
  <c r="Q17" i="3" s="1"/>
  <c r="H17" i="3"/>
  <c r="G17" i="3"/>
  <c r="Q16" i="3"/>
  <c r="F16" i="3"/>
  <c r="Q15" i="3"/>
  <c r="F15" i="3"/>
  <c r="Q14" i="3"/>
  <c r="F14" i="3"/>
  <c r="Q13" i="3"/>
  <c r="Q12" i="3"/>
  <c r="I11" i="3"/>
  <c r="H11" i="3"/>
  <c r="I10" i="3"/>
  <c r="Q10" i="3" s="1"/>
  <c r="H10" i="3"/>
  <c r="G10" i="3"/>
  <c r="F10" i="3" s="1"/>
  <c r="Q9" i="3"/>
  <c r="F9" i="3"/>
  <c r="Q8" i="3"/>
  <c r="I7" i="3"/>
  <c r="Q7" i="3" s="1"/>
  <c r="H7" i="3"/>
  <c r="H6" i="3" s="1"/>
  <c r="H61" i="3" s="1"/>
  <c r="G7" i="3"/>
  <c r="F7" i="3" s="1"/>
  <c r="M61" i="3" l="1"/>
  <c r="M42" i="3"/>
  <c r="M6" i="3" s="1"/>
  <c r="L61" i="3"/>
  <c r="I101" i="1" s="1"/>
  <c r="I103" i="1" s="1"/>
  <c r="I107" i="1" s="1"/>
  <c r="I109" i="1" s="1"/>
  <c r="F17" i="3"/>
  <c r="F27" i="3"/>
  <c r="M71" i="1"/>
  <c r="M7" i="1"/>
  <c r="G6" i="3"/>
  <c r="I6" i="3"/>
  <c r="Q6" i="3" s="1"/>
  <c r="F40" i="3"/>
  <c r="F42" i="3"/>
  <c r="I61" i="3"/>
  <c r="Q61" i="3" s="1"/>
  <c r="F30" i="1"/>
  <c r="F29" i="1" s="1"/>
  <c r="G9" i="1"/>
  <c r="G7" i="1" s="1"/>
  <c r="H9" i="1"/>
  <c r="I9" i="1"/>
  <c r="I7" i="1"/>
  <c r="G30" i="1"/>
  <c r="G29" i="1" s="1"/>
  <c r="H30" i="1"/>
  <c r="H29" i="1" s="1"/>
  <c r="I30" i="1"/>
  <c r="I29" i="1" s="1"/>
  <c r="H38" i="1"/>
  <c r="M38" i="1" s="1"/>
  <c r="M31" i="1" s="1"/>
  <c r="M30" i="1" s="1"/>
  <c r="M29" i="1" s="1"/>
  <c r="G46" i="1"/>
  <c r="H46" i="1"/>
  <c r="I46" i="1"/>
  <c r="G48" i="1"/>
  <c r="H48" i="1"/>
  <c r="I48" i="1"/>
  <c r="I51" i="1"/>
  <c r="G52" i="1"/>
  <c r="G51" i="1" s="1"/>
  <c r="H52" i="1"/>
  <c r="H51" i="1" s="1"/>
  <c r="G56" i="1"/>
  <c r="H56" i="1"/>
  <c r="I56" i="1"/>
  <c r="G58" i="1"/>
  <c r="H58" i="1"/>
  <c r="I58" i="1"/>
  <c r="G64" i="1"/>
  <c r="I64" i="1"/>
  <c r="H65" i="1"/>
  <c r="H64" i="1" s="1"/>
  <c r="G69" i="1"/>
  <c r="H69" i="1"/>
  <c r="I69" i="1"/>
  <c r="G72" i="1"/>
  <c r="H72" i="1"/>
  <c r="I72" i="1"/>
  <c r="G50" i="1" l="1"/>
  <c r="F6" i="3"/>
  <c r="F61" i="3" s="1"/>
  <c r="G61" i="3"/>
  <c r="H45" i="1"/>
  <c r="M6" i="1"/>
  <c r="M86" i="1" s="1"/>
  <c r="H63" i="1"/>
  <c r="G63" i="1"/>
  <c r="I45" i="1"/>
  <c r="G45" i="1"/>
  <c r="I63" i="1"/>
  <c r="H50" i="1"/>
  <c r="H7" i="1"/>
  <c r="E83" i="1" l="1"/>
  <c r="E71" i="1" s="1"/>
  <c r="E58" i="1"/>
  <c r="E24" i="1"/>
  <c r="E9" i="1"/>
  <c r="Q85" i="1"/>
  <c r="Q84" i="1"/>
  <c r="F83" i="1"/>
  <c r="I83" i="1"/>
  <c r="I71" i="1" s="1"/>
  <c r="I6" i="1" s="1"/>
  <c r="H83" i="1"/>
  <c r="H71" i="1" s="1"/>
  <c r="H6" i="1" s="1"/>
  <c r="G83" i="1"/>
  <c r="G71" i="1" s="1"/>
  <c r="G6" i="1" s="1"/>
  <c r="Q82" i="1"/>
  <c r="Q81" i="1"/>
  <c r="Q80" i="1"/>
  <c r="Q79" i="1"/>
  <c r="Q78" i="1"/>
  <c r="Q77" i="1"/>
  <c r="Q76" i="1"/>
  <c r="Q75" i="1"/>
  <c r="Q74" i="1"/>
  <c r="Q73" i="1"/>
  <c r="F71" i="1"/>
  <c r="Q70" i="1"/>
  <c r="Q69" i="1"/>
  <c r="Q66" i="1"/>
  <c r="Q65" i="1"/>
  <c r="Q64" i="1"/>
  <c r="Q63" i="1"/>
  <c r="Q62" i="1"/>
  <c r="Q61" i="1"/>
  <c r="Q60" i="1"/>
  <c r="Q59" i="1"/>
  <c r="F58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4" i="1"/>
  <c r="Q41" i="1"/>
  <c r="Q31" i="1"/>
  <c r="Q30" i="1"/>
  <c r="Q28" i="1"/>
  <c r="Q27" i="1"/>
  <c r="Q26" i="1"/>
  <c r="Q25" i="1"/>
  <c r="F24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F9" i="1"/>
  <c r="F7" i="1" s="1"/>
  <c r="Q9" i="1"/>
  <c r="Q8" i="1"/>
  <c r="F6" i="1" l="1"/>
  <c r="F86" i="1" s="1"/>
  <c r="E7" i="1"/>
  <c r="E6" i="1" s="1"/>
  <c r="E86" i="1" s="1"/>
  <c r="Q29" i="1"/>
  <c r="Q71" i="1"/>
  <c r="Q45" i="1"/>
  <c r="G86" i="1"/>
  <c r="H86" i="1"/>
  <c r="I86" i="1" l="1"/>
  <c r="Q86" i="1" s="1"/>
  <c r="Q6" i="1"/>
</calcChain>
</file>

<file path=xl/sharedStrings.xml><?xml version="1.0" encoding="utf-8"?>
<sst xmlns="http://schemas.openxmlformats.org/spreadsheetml/2006/main" count="341" uniqueCount="219">
  <si>
    <t>ผลการดำเนินงานโครงการงบประมาณรายจ่ายประจำปีงบประมาณ พ.ศ. 2560 เพิ่มเติม (โครงการตามแนวทางการสร้างความเข้มแข็งและยั่งยืนให้กับเศรษฐกิจภายในประเทศ)</t>
  </si>
  <si>
    <t>จังหวัดอ่างทอง</t>
  </si>
  <si>
    <t>(ด้านเกษตร)</t>
  </si>
  <si>
    <t>โครงการ/กิจกรรม</t>
  </si>
  <si>
    <t>งบดำเนินงาน
(บาท)</t>
  </si>
  <si>
    <t>งบลงทุน (บาท)</t>
  </si>
  <si>
    <t>หน่วยดำเนินการ</t>
  </si>
  <si>
    <t>กระบวนการ
จัดซื้อจัดจ้าง</t>
  </si>
  <si>
    <t>วงเงินที่ลง PO
(บาท)</t>
  </si>
  <si>
    <t>คาดว่าจะลงนาม</t>
  </si>
  <si>
    <t>หมายเหตุ</t>
  </si>
  <si>
    <t>ครุภัณฑ์</t>
  </si>
  <si>
    <t>ที่ดินสิ่งก่อสร้าง</t>
  </si>
  <si>
    <t>1. โครงการสร้างมูลค่าเพิ่มมาตรฐานอาหารปลอดภัยเพื่อสุขภาพโดยเป็น 
"ครัวสุขภาพเพื่อมหานคร"</t>
  </si>
  <si>
    <t>กิจกรรมที่ 1 รวบรวมผลการวิจัยและพัฒนาปัจจัยพื้นฐานการผลิตเกษตรสินค้าเกษตร</t>
  </si>
  <si>
    <t>พัฒนาปรับปรุงคุณภาพดิน แหล่งน้ำ และเส้นทางการขนส่งให้มีความเหมาะสม</t>
  </si>
  <si>
    <t>บริหารจัดการน้ำเพื่อการเกษตร</t>
  </si>
  <si>
    <t>1. จัดหาแหล่งน้ำพร้อมระบบกระจาย ช่วยเหลือพื้นที่การเกษตรในเขต
ตำบลตลาดกรวด,ตำบลบ้านรี อำเภอเมืองอ่างทอง</t>
  </si>
  <si>
    <t>โครงการชลประทานอ่างทอง</t>
  </si>
  <si>
    <t>อยู่ระหว่างประกาศประกวดราคา</t>
  </si>
  <si>
    <t>2. จัดหาแหล่งน้ำพร้อมระบบกระจาย ช่วยเหลือพื้นที่การเกษตรในเขต 
ตำบลราชสถิตย์,ตำบลเทวราช อำเภอไชโย</t>
  </si>
  <si>
    <t>3. จัดหาแหล่งน้ำพร้อมระบบกระจาย ช่วยเหลือพื้นที่การเกษตรในเขต
ตำบลสายทอง,ตำบลบางเสด็จ อำเภอป่าโมก</t>
  </si>
  <si>
    <t>4. จัดหาแหล่งน้ำพร้อมระบบกระจาย ช่วยเหลือพื้นที่การเกษตรในเขต
ตำบลรำมะสัก อำเภอโพธิ์ทอง</t>
  </si>
  <si>
    <t xml:space="preserve"> ได้ผู้รับจ้างแล้ว 
รอลงนามในสัญญา</t>
  </si>
  <si>
    <t>5. จัดหาแหล่งน้ำพร้อมระบบกระจาย ช่วยเหลือพื้นที่การเกษตรในเขต
ตำบลวังน้ำเย็น อำเภอแสวงหา</t>
  </si>
  <si>
    <t>6. จัดหาแหล่งน้ำพร้อมระบบกระจาย ช่วยเหลือพื้นที่การเกษตรในเขต
ตำบลอบทม,ตำบลโพธิ์ม่วงพันธ์ อำเภอสามโก้</t>
  </si>
  <si>
    <t>7. จัดหาแหล่งน้ำพร้อมระบบกระจาย ช่วยเหลือพื้นที่การเกษตรในเขต
ตำบลสาวร้องไห้ อำเภอวิเศษชัยชาญ</t>
  </si>
  <si>
    <t>8. แก้มลิงสีบัวทอง พร้อมอาคารประกอบ ตำบลสีบัวทอง อำเภอแสวงหา 
จังหวัดอ่างทอง</t>
  </si>
  <si>
    <t xml:space="preserve">9. ปรับปรุงหนองหัวแตก พร้อมอาคารประกอบ ตำบลหนองแม่ไก่ อำเภอโพธิ์ทอง </t>
  </si>
  <si>
    <t>ลงนามในสัญญาแล้ว po ทัน 25 เม.ย.60</t>
  </si>
  <si>
    <t xml:space="preserve">10. ปรับปรุงหนองลาดใหญ่ พร้อมอาคารประกอบ ตำบลชัยฤทธิ์ อำเภอไชโย </t>
  </si>
  <si>
    <t xml:space="preserve">11. ปรับปรุงหนองระหานใหญ่ พร้อมอาคารประกอบ ตำบลไชยภูมิ อำเภอไชโย </t>
  </si>
  <si>
    <t xml:space="preserve">12. ปรับปรุงบึงลาดจินจาน พร้อมอาคารประกอบ ตำบลไผ่ดำพัฒนา 
อำเภอวิเศษชัยชาญ </t>
  </si>
  <si>
    <t>13. ขุดลอกบึงเบิกไพร หมู่ที่ 6 ตำบลไผ่ดำพัฒนา อำเภอวิเศษชัยชาญ</t>
  </si>
  <si>
    <t>14. ขุดลอกบึงอ้ายรัง หมู่ที่ 8 ตำบลไผ่ดำพัฒนา อำเภอวิเศษชัยชาญ</t>
  </si>
  <si>
    <t>ปรับปรุงเส้นทางคมนาคมสนับสนุนการขนส่งปัจจัยการผลิตและผลผลิต</t>
  </si>
  <si>
    <t>1.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 ตำบลโคกพุทรา,ตำบลอ่างแก้ว อำเภอโพธิ์ทอง</t>
  </si>
  <si>
    <t>แขวงทางหลวงชนบทอ่างทอง</t>
  </si>
  <si>
    <t>2. ก่อสร้างถนนลาดยางคันคลองระบายใหญ่แม่น้ำน้อย 4 ฝั่งขวา (บ้านงิ้วราย-วัดคู) 
เขตพื้นที่ ตำบลยางช้าย อำเภอโพธิ์ทอง เชื่อมต่อ ตำบลม่วงเตี้ย อำเภอวิเศษชัยชาญ</t>
  </si>
  <si>
    <t>3. ก่อสร้างถนน คสล.หมู่ 3 บ้านดอนตูม ตำบลรำมะสัก เชื่อมต่อหมู่ 5 
ตำบลยางช้าย อำเภอโพธิ์ทอง</t>
  </si>
  <si>
    <t>อำเภอโพธิ์ทอง</t>
  </si>
  <si>
    <t>4. ก่อสร้างถนน คสล.หมู่ 3 บ้านบึง ตำบลรำมะสัก เชื่อมต่อหมู่ 7 
บ้านแจงแขวนหม้อ ตำบลรำมะสัก อำเภอโพธิ์ทอง</t>
  </si>
  <si>
    <t>กิจกรรมที่ 2 การเพิ่มผลผลิตพัฒนาคุณภาพและลดต้นทุน</t>
  </si>
  <si>
    <t>1. ส่งเสริมการผลิตสินค้าเกษตรปลอดภัย</t>
  </si>
  <si>
    <t xml:space="preserve"> - ด้านพืช</t>
  </si>
  <si>
    <t>สนง.เกษตรจังหวัดอ่างทอง</t>
  </si>
  <si>
    <t xml:space="preserve"> - โต๊ะหน้าพลาสติก 125 ตัว (375,000 บาท)
 - ตู้เหล็ก 2 บาน 25 ตู้ (137,500 บาท)</t>
  </si>
  <si>
    <t xml:space="preserve"> - คอมพิวเตอร์โน๊ตบุ๊ค 25 ชุด
 - เครื่องพิมพ์ชนิดเลเซอร์ 25 เครื่อง (87,500 บาท)</t>
  </si>
  <si>
    <t>ขุดแหล่งกักเก็บน้ำพร้อมปรับเกลี่ยดิน</t>
  </si>
  <si>
    <t xml:space="preserve"> - ด้านประมง</t>
  </si>
  <si>
    <t>สนง.ประมงจังหวัดอ่างทอง</t>
  </si>
  <si>
    <t>โรงเรือนอบแห้งพลังงานแสงอาทิตย์</t>
  </si>
  <si>
    <t xml:space="preserve"> - ด้านปศุสัตว์</t>
  </si>
  <si>
    <t>สนง.ปศุสัตว์จังหวัดอ่างทอง</t>
  </si>
  <si>
    <t>กิจกรรมที่ 3 การพัฒนาเกษตรกรและสถาบันเกษตรกร</t>
  </si>
  <si>
    <t>1. พัฒนาเกษตรกรและสถาบันเกษตรกรสู่การเป็นผู้ประกอบการ</t>
  </si>
  <si>
    <t xml:space="preserve"> -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</si>
  <si>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</si>
  <si>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2. การขยายเทคโนโลยีกระบวนการผลิตและแปรรูปผลิตภัณฑ์สู่ชุมชน</t>
  </si>
  <si>
    <t xml:space="preserve"> - ส่งเสริมการนำเทคโนโลยีมาพัฒนาผลิตภัณฑ์</t>
  </si>
  <si>
    <t>สำนักงานจังหวัดอ่างทอง และกระทรวงวิทยาศาสตร์</t>
  </si>
  <si>
    <t>กิจกรรมที่ 4 การแปรรูป การเพิ่มและสร้างคุณค่าผลิตภัณฑ์สินค้าเกษตรปลอดภัย</t>
  </si>
  <si>
    <t>1. วิจัยการแปรรูปผลผลิตทางการเกษตร และพัฒนาบรรจุภัณฑ์</t>
  </si>
  <si>
    <t xml:space="preserve">  - ส่งเสริมการใช้นวัตกรรมสร้างผลิตภัณฑ์จากกล้วย</t>
  </si>
  <si>
    <t xml:space="preserve"> - ค่าพร้อมเครื่องจักร พร้อมอุปกรณ์</t>
  </si>
  <si>
    <t>2. พัฒนาปรับปรุงคุณภาพของพัฒนาบรรจุภัณฑ์และให้มีความเหมาะสม</t>
  </si>
  <si>
    <t xml:space="preserve">(1) พัฒนาบรรจุภัณฑ์ </t>
  </si>
  <si>
    <t xml:space="preserve"> - พัฒนาบรรจุภัณฑ์ </t>
  </si>
  <si>
    <t xml:space="preserve">สนง.อุตสาหกรรมจังหวัดอ่างทอง </t>
  </si>
  <si>
    <t>กิจกรรมที่ 5 พัฒนาระบบตลาด</t>
  </si>
  <si>
    <t>1. จัดมหกรรมครัวสุขภาพเพื่อมหานคร</t>
  </si>
  <si>
    <t>สนง.พาณิชย์จังหวัดอ่างทอง</t>
  </si>
  <si>
    <t xml:space="preserve">2. การทำการตลาดเชิงรุก (Road show) </t>
  </si>
  <si>
    <t>3. ส่งเสริมการบริโภคผลผลิตที่ผลิตได้ในจังหวัด/กลุ่มจังหวัด (ส่งเสริมการตลาดภายในประเทศ)</t>
  </si>
  <si>
    <t>4. ติดตามประเมินผลโครงการ</t>
  </si>
  <si>
    <t>กิจกรรมที่ 6 การขนส่งสินค้าและจัดการบริหารสินค้า Logistic</t>
  </si>
  <si>
    <t>1. พัฒนาศูนย์รวบรวม และกระจายผลผลิต</t>
  </si>
  <si>
    <t xml:space="preserve"> - พัฒนาระบบรวบรวมและการขนส่งผลผลิต </t>
  </si>
  <si>
    <t xml:space="preserve"> - ปรับปรุงศูนย์รวบรวมผลผลิตและจัดหาอุปกรณ์ </t>
  </si>
  <si>
    <t>สนง.เกษตรและสหกรณ์</t>
  </si>
  <si>
    <t>ปรับปรุงอาคารคัดบรรจุผลผลิตทางการเกษตร (ผลไม้)</t>
  </si>
  <si>
    <t>2. พัฒนาระบบฐานข้อมูลย้อนกลับเพื่อการตรวจสอบคุณภาพสินค้า</t>
  </si>
  <si>
    <t xml:space="preserve"> - จัดทำฐานข้อมูลผู้ผลิต และจัดทำApplication การตรวจสอบข้อมูลย้อนกล้บของสินค้า</t>
  </si>
  <si>
    <t>กิจกรรมที่ 7 ดำเนินกิจกรรมด้านการเกษตรและที่เกี่ยวข้อง ตามความต้องการและ
เพื่อแก้ไขปัญหาความเดือดร้อนของประชาชนในพื้นที่</t>
  </si>
  <si>
    <t xml:space="preserve">บริหารจัดการน้ำ </t>
  </si>
  <si>
    <t>1. ก่อสร้างถนน คสล. พร้อมระบบระบายน้ำและปรับปรุงถนนโดยรอบศูนย์ฯ</t>
  </si>
  <si>
    <t>สำนักงานส่งเสริมการปกครองท้องถิ่นจังหวัดอ่างทอง</t>
  </si>
  <si>
    <t>2. จัดซื้อรถบรรทุกขยะ ขนาด 6 ตัน 6 ล้อ แบบอัดท้าย 4 คัน</t>
  </si>
  <si>
    <t>3. จัดซื้อรถขุดตีนตะขาบ ขนาด 200 แรงม้า 1 คัน</t>
  </si>
  <si>
    <t>4. ปรับปรุงคันกั้นน้ำ หมู่ 3 และ หมู่ 4 ตำบลโผงเผง อำเภอป่าโมก จังหวัดอ่างทอง</t>
  </si>
  <si>
    <t>5. ปรับปรุงคันกั้นน้ำ หมู่ 5 และ หมู่ 6 ตำบลโผงเผง อำเภอป่าโมก จังหวัดอ่างทอง</t>
  </si>
  <si>
    <t>6. ปรับปรุงขยายท่อเมนประปาหมู่บ้านหมู่ที่ 6 ตำบลวังน้ำเย็น อำเภอแสวงหา</t>
  </si>
  <si>
    <t>อำเภอแสวงหา</t>
  </si>
  <si>
    <t>7. ปรับปรุงเขื่อนป้องกันตลิ่ง หมู่ 2 ตำบลไชโย อำเภอไชโย จังหวัดอ่างทอง</t>
  </si>
  <si>
    <t>8. ปรับปรุงเขื่อนป้องกันตลิ่ง หมู่ 4 ตำบลราชสถิตย์ อำเภอไชโย จังหวัดอ่างทอง</t>
  </si>
  <si>
    <t>9. ปรับปรุงเขื่อนป้องกันตลิ่ง หมู่ 2 ตำบลหลักฟ้า อำเภอไชโย จังหวัดอ่างทอง</t>
  </si>
  <si>
    <t>10. ปรับปรุงเขื่อนป้องกันตลิ่ง หมู่ 4 ตำบลย่านซื่อ อำเภอเมืองอ่างทอง 
จังหวัดอ่างทอง</t>
  </si>
  <si>
    <t xml:space="preserve">ปรับปรุงเส้นทางคมนาคม </t>
  </si>
  <si>
    <t>1. ปรับปรุงซ่อมแซมถนนภายในหมู่บ้าน หมู่ 2,3 ตำบลวังน้ำเย็น อำเภอแสวงหา
จังหวัดอ่างทอง</t>
  </si>
  <si>
    <t>2. ก่อสร้างถนนคอนกรีตเสริมเหล็กภายในหมู่บ้าน หมู่ 5 ตำบลวังน้ำเย็น 
อำเภอแสวงหา จังหวัดอ่างทอง</t>
  </si>
  <si>
    <t>รวมทั้งสิ้น</t>
  </si>
  <si>
    <t>2. โครงการท่องเที่ยวอารยธรรมวิถีไทยลุ่มแม่น้ำเจ้าพระยาป่าสัก</t>
  </si>
  <si>
    <t>กิจกรรมที่ 1 พัฒนาฐานข้อมูลด้านการท่องเที่ยวกลุ่มจังหวัด</t>
  </si>
  <si>
    <t>1.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
กลุ่มจังหวัดภาคกลางตอนบน 2 (จังหวัดอ่างทองเป็นเจ้าภาพกลุ่มจังหวัด)</t>
  </si>
  <si>
    <t>สนง.การท่องเที่ยวและกีฬา</t>
  </si>
  <si>
    <t>กิจกรรมที่ 2 ศึกษาวิจัยพฤติกรรมนักท่องเที่ยวในกลุ่มจังหวัด</t>
  </si>
  <si>
    <t>กิจกรรมที่ 3 จัดหาระบบรักษาความปลอดภัยในแหล่งท่องเที่ยวและเส้นทางท่องเที่ยว</t>
  </si>
  <si>
    <t>1. จัดตั้งศูนย์ควบคุมความปลอดภัยและบริการนักท่องเที่ยว</t>
  </si>
  <si>
    <t xml:space="preserve"> - จัดตั้งศูนย์ควบคุมความปลอดภัยและบริการนักท่องเที่ยว</t>
  </si>
  <si>
    <t>ตำรวจภูธรจังหวัดอ่างทอง</t>
  </si>
  <si>
    <t xml:space="preserve"> - ติดตั้งกล้อง CCTV จำนวน 16 แห่ง</t>
  </si>
  <si>
    <t>กิจกรรมที่ 4 จัดตั้งศูนย์ประสานงานช่วยเหลือนักท่องเที่ยว</t>
  </si>
  <si>
    <t>กิจกรรมที่ 5 พัฒนาศักยภาพบุคลากรด้านการท่องเที่ยว</t>
  </si>
  <si>
    <t>กิจกรรมที่ 6 อำนวยความสะดวกและดูแลความปลอดภัยแก่นักท่องเที่ยวและสถานที่ท่องเที่ยว (Amazing Thai Host)</t>
  </si>
  <si>
    <t>กิจกรรมที่ 7 จัดทำป้ายบอกทางและสื่อความหมายในแหล่งท่องเที่ยว</t>
  </si>
  <si>
    <t>1. ป้ายบอกทางและสื่อความหมายในแหล่งท่องเที่ยว 8 เส้นทาง</t>
  </si>
  <si>
    <t>เบิกจ่ายแล้วเสร็จภายในไตรมาส 3</t>
  </si>
  <si>
    <t xml:space="preserve"> - ติดตั้งป้ายแนะนำแหล่งท่องเที่ยว สาย อท.4002 (วัดไชโยวรวิหาร)</t>
  </si>
  <si>
    <t xml:space="preserve"> - ติดตั้งป้ายแนะนำแหล่งท่องเที่ยว สาย อท.3003 (วัดขุนอินทประมูล)</t>
  </si>
  <si>
    <t xml:space="preserve"> - ติดตั้งป้ายแนะนำแหล่งท่องเที่ยว สาย อท.2040 (วัดจันทรังษี)</t>
  </si>
  <si>
    <t xml:space="preserve"> - ติดตั้งป้ายแนะนำแหล่งท่องเที่ยว ทางหลวงหมายเลข 3195 (วัดม่วง)</t>
  </si>
  <si>
    <t xml:space="preserve"> - ติดตั้งป้ายแนะนำแหล่งท่องเที่ยว ทางหลวงหมายเลข 3501(วัดป่าโมกวรวิหาร)</t>
  </si>
  <si>
    <t xml:space="preserve"> - ติดตั้งป้ายแนะนำแหล่งท่องเที่ยว ทางหลวงหมายเลข 32 
(โครงการฟาร์มตัวอย่างตามพระราชดำริหนองระหารจีน)</t>
  </si>
  <si>
    <t xml:space="preserve"> - ติดตั้งป้ายแนะนำแหล่งท่องเที่ยว สาย อท. 2040 
(โครงการฟาร์มตัวอย่างตามพระราชดำริหนองระหารจีน)</t>
  </si>
  <si>
    <t xml:space="preserve"> - ติดตั้งป้ายแนะนำแหล่งท่องเที่ยว ทางหลวงหมายเลข 3064 
(โครงการฟาร์มตัวอย่างตามพระราชดำริสีบัวทอง)</t>
  </si>
  <si>
    <t>กิจกรรมที่ 8 ปรับปรุงเส้นทางหรือขยายช่องทางจราจรสู่แหล่งท่องเที่ยว</t>
  </si>
  <si>
    <t>1. ปรับปรุงภูมิทัศน์เกาะกลางถนนสาย ทล.334 จากแยกต่างระดับสายเอเชีย-
สี่แยกบ้านรอ</t>
  </si>
  <si>
    <t>แขวงทางหลวงอ่างทอง</t>
  </si>
  <si>
    <t xml:space="preserve">2. ก่อสร้างถนน คสล. หมู่ 7,8,9 ตำบลรำมะสัก อำเภอโพธิ์ทอง เชื่อมต่อ 
ตำบลวังน้ำเย็น อำเภอแสวงหา </t>
  </si>
  <si>
    <t>อำเภอสามโก้</t>
  </si>
  <si>
    <t>ลงนามในสัญญาแล้ว 
5 พฤษภาคม 2560</t>
  </si>
  <si>
    <t>เบิกจ่ายแล้วเสร็จภายในสิงหาคม 2560</t>
  </si>
  <si>
    <t>5. ก่อสร้างถนน คสล. หมู่ 6 ตำบลอบทม อำเภอสามโก้ เชื่อมต่อหมู่ 3 
ตำบลสาวร้องไห้ อำเภอวิเศษชัยชาญ</t>
  </si>
  <si>
    <t>6.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อำเภอวิเศษชัยชาญ</t>
  </si>
  <si>
    <t>อำเภอวิเศษชัยชาญ</t>
  </si>
  <si>
    <t>7. ก่อสร้างถนนคสล. หมู่ที่ 2  ตำบลสาวร้องไห้ อำเภอวิเศษชัยชาญ ช่วงที่ 1 
จากถนนลาดยางสายสาวร้องไห้-ไผ่วง ถึงหมู่บ้านตาลหัก ช่วงที่ 2 จากหลังโบสถ์
วัดสิทฯ ถึง อบตำบลสาวร้องไห้  (หลังเก่า)</t>
  </si>
  <si>
    <t xml:space="preserve">8. ก่อสร้างถนน คสล.หมู่ที่ 2,5 ตำบลไผ่วง อำเภอวิเศษชัยชาญ </t>
  </si>
  <si>
    <t>9. ก่อสร้างถนน คสล. เชื่อมต่อระหว่างหมู่ 3 ตำบลโคกพุทรา-หมู่ 5 
ตำบลบางเจ้าฉ่า อำเภอโพธิ์ทอง</t>
  </si>
  <si>
    <t>10. ปรับปรุงเส้นทาง สร้างเกาะกลางถนนแบบยกเกาะ สาย 3195 
ตอนแยกวิเศษชัยชาญ - แยกป่างิ้ว อำเภอเมืองอ่างทอง จังหวัดอ่างทอง</t>
  </si>
  <si>
    <t>11. ปรับปรุงขยายผิวจราจรแอสฟัลก์ติกคอนกรีตทางหลวงชนบท อท.2034 แยก ทล.32-บ.มหานาม (ตอนที่ 4)</t>
  </si>
  <si>
    <t>12. ติดตั้งไฟฟ้าแสงสว่างเพื่อความปลอดภัยสาย อท.2040 แยก ทล.32-บ.โพสะ</t>
  </si>
  <si>
    <t>กิจกรรมที่ 9 จัดกิจกรรมสร้างแรงดึงดูดนักท่องเที่ยว</t>
  </si>
  <si>
    <t>1. จัดงานอ่างทอง 5 ที่สุด สิ่งศักดิ์สิทธิ์</t>
  </si>
  <si>
    <t>กิจกรรมที่ 10 พัฒนาแหล่งท่องเที่ยวที่สำคัญใน 4 จังหวัด</t>
  </si>
  <si>
    <t>1. ออกแบบจัดสร้างร้านจำหน่ายสินค้าตลาดย้อนยุค แบบโมบาย 
จำนวน 16 ร้าน</t>
  </si>
  <si>
    <t>สนง.พัฒนาชุมชนจังหวัดอ่างทอง</t>
  </si>
  <si>
    <t>2. จัดซื้อรถรางระบบไฟฟ้า 35 ที่นั่ง จำนวน 2 คัน</t>
  </si>
  <si>
    <t>สนง.โยธาธิการและผังเมือง</t>
  </si>
  <si>
    <t>3. ปรับปรุงภูมิทัศน์ลานจอดรถสำหรับนักท่องเที่ยว ณ วัดขุนอินทประมูล 
ตำบลอินทประมูล อำเภอโพธิ์ทอง จังหวัดอ่างทอง</t>
  </si>
  <si>
    <t xml:space="preserve">4. ติดตั้งไฟฟ้าแสงสว่างเพื่อความปลอดภัยสาย อท.3003 
แยก ทล.309-บ.บางพลับ    </t>
  </si>
  <si>
    <t>5. ปรับปรุงหลังคาคลุมทางเดินริมเขื่อนบริเวณวัดไชโยวรวิหาร อำเภอไชโย 
จังหวัดอ่างทอง</t>
  </si>
  <si>
    <t>อำเภอไชโย</t>
  </si>
  <si>
    <t>7. ก่อสร้างห้องน้ำสาธารณะ บริเวณอนุสาวรีย์ปู่ดอก ปู่แก้ว ตำบลไผ่จำศีล 
อำเภอวิเศษชัยชาญ</t>
  </si>
  <si>
    <t>8. ปรับปรุงอาคารพลับพลาที่ประทับบริเวณอนุสาวรีย์นายดอก นายทองแก้ว 
หมู่ที่ 2 ตำบลไผ่จำศีล อำเภอวิเศษชัยชาญ</t>
  </si>
  <si>
    <t>9. ปรับปรุงภูมิทัศน์และสิ่งอำนวยความสะดวกโครงการฟาร์มตัวอย่าง
ตามพระราชดำริในสมเด็จพระนางเจ้าสิริกิติ์ พระบรมราชินีนาถ ตำบลสีบัวทอง อำเภอแสวงหา จังหวัดอ่างทอง</t>
  </si>
  <si>
    <t>10. ก่อสร้างห้องน้ำสำหรับอำนวยความสะดวกแก่นักท่องเที่ยว ณ วัดป่าโมก 
อำเภอป่าโมก จังหวัดอ่างทอง</t>
  </si>
  <si>
    <t>อำเภอป่าโมก</t>
  </si>
  <si>
    <t>11. ปรับปรุงภูมิทัศน์และสิ่งอำนวยความสะดวกโครงการแก้มลิงหนองเจ็ดเส้น 
อันเนื่องมาจาก พระราชดำริ ตำบลหัวไผ่ อำเภอเมืองอ่างทอง และตำบลสายทอง 
อำเภอป่าโมก  จังหวัดอ่างทอง</t>
  </si>
  <si>
    <t>12. ปรับปรุงภูมิทัศน์และสิ่งอำนวยความสะดวกโครงการฟาร์มตัวอย่างตามพระราชดำริ  ในสมเด็จพระนางเจ้าสิริกิติ์ พระบรมราชินีนาถหนองระหารจีน 
ตำบลบ้านอิฐ อำเภอเมืองอ่างทอง จังหวัดอ่างทอง</t>
  </si>
  <si>
    <t>กิจกรรมที่ 11 พัฒนาผลิตภัณฑ์ชุมชนเพื่อการท่องเที่ยวและเพิ่มช่องทางการตลาด</t>
  </si>
  <si>
    <t xml:space="preserve">1. พัฒนาผลิตภัณฑ์ชุมชนเพื่อการท่องเที่ยวและเพิ่มช่องทางการตลาด
</t>
  </si>
  <si>
    <t>กิจกรรมที่ 12 ประชาสัมพันธ์และการตลาดส่งเสริมด้านการท่องเที่ยว</t>
  </si>
  <si>
    <t>1. จัดทำสื่อประชาสัมพันธ์กิจกรรมท่องเที่ยว (ป้ายbillboard+เอกสารประชาสัมพันธ์)</t>
  </si>
  <si>
    <t>2. จ้างเหมาจัดประชาสัมพันธ์ Story ส่งเสริมการท่องเที่ยวเชิงรุกกลุ่มจังหวัด
ภาคกลางตอนบน 2 (จังหวัดอ่างทองเป็นเจ้าภาพกลุ่มจังหวัด)</t>
  </si>
  <si>
    <t>กิจกรรมที่ 13 แก้ไขปัญหาความเดือดร้อนเร่งด่วนและความต้องการในพื้นที่ด้านการท่องเที่ยว</t>
  </si>
  <si>
    <t>รวม</t>
  </si>
  <si>
    <t>งบประมาณที่ได้รับอนุมัติ</t>
  </si>
  <si>
    <t>งบประมาณ
ที่ได้รับจัดสรร</t>
  </si>
  <si>
    <t>เหลือจ่าย</t>
  </si>
  <si>
    <t>ยกเลิกดำเนินการ</t>
  </si>
  <si>
    <t>ลงนามในสัญญาแล้ว 
9 พ.ค. 60</t>
  </si>
  <si>
    <t>ลงนามในสัญญาแล้ว 
9 พฤษภาคม 2560</t>
  </si>
  <si>
    <t>ลงนามในสัญญาแล้ว 
11 พฤษภาคม 2560</t>
  </si>
  <si>
    <t>จ้างเหมา 23,000,000 บาท
ดำเนินการเอง 12,000,000 บาท</t>
  </si>
  <si>
    <t xml:space="preserve">4. ก่อสร้างถนน คสล.หมู่ 7 ตำบลมงคลธรรมนิมิต อำเภอสามโก้ 
เชื่อมต่อหมู่ 7 ตำบลรำมะสัก อำเภอโพธิ์ทอง </t>
  </si>
  <si>
    <t>3. ก่อสร้างถนนลาดยางสายเชื่อมต่อระหว่างหนองคันไชย หมู่ 3 ตำบลโคกพุทรา - หมู่ 3 ตำบลหนองแม่ไก่ อำเภอโพธิ์ทอง</t>
  </si>
  <si>
    <t>(ด้านท่องเที่ยว)</t>
  </si>
  <si>
    <t>ลงนามในสัญญา
15 พฤษภาคม 2560</t>
  </si>
  <si>
    <t>ลงนามในสัญญาแล้ว 
17 พฤษภาคม 2560</t>
  </si>
  <si>
    <t>ลงนามในสัญญาแล้ว 
15 พฤษภาคม 2560</t>
  </si>
  <si>
    <t xml:space="preserve"> - เครื่องพ่นยาแบบสายสะพาย 50 เครื่อง (450,000 บาท)</t>
  </si>
  <si>
    <t xml:space="preserve"> - เรือแสตนเลสพร้อมอุปกรณ์ให้น้ำเครื่องยนต์เบนซิน ขนาดไม่ต่ำกว่า 6.5 แรงม้า 10 ชุด (500,000 บาท)</t>
  </si>
  <si>
    <t xml:space="preserve"> - เครื่องตัดหญ้าเบนซิน 4 จังหวะ 250 เครื่อง (2,375,000 บาท)</t>
  </si>
  <si>
    <t xml:space="preserve"> -  เครื่องพ่นยาแรงดันสูงขนาดไม่ต่ำกว่า 6.5 แรงม้าพร้อมสายยาว 150 เมตร 25 ชุด (500,000 บาท)</t>
  </si>
  <si>
    <t xml:space="preserve"> - เครื่องสูบน้ำเบนซินขนาดไม่ต่ำกว่า 6.5 แรงม้า ท่อขนาด 6 นิ้ว ยาว 4 เมตร 50 ชุด (600,000 บาท)</t>
  </si>
  <si>
    <t xml:space="preserve"> - เครื่องสูบน้ำดีเซลขนาดไม่ต่ำกว่า 11 แรงม้า ท่อแสตนเลส ขนาด 8 นิ้ว ยาว 6 เมตร พร้อมอุปกรณ์ลากจูง 25 ชุด (1,125,000 บาท)</t>
  </si>
  <si>
    <t>ลงนามในสัญญาแล้ว 
19 พฤษภาคม 2560</t>
  </si>
  <si>
    <t>ลงนามในสัญญาแล้ว 
22 พฤษภาคม 2560</t>
  </si>
  <si>
    <t>ลงนามในสัญญาแล้ว 
26 พฤษภาคม 2560</t>
  </si>
  <si>
    <t>ลงนามในสัญญาแล้ว 
29 พฤษภาคม 2560</t>
  </si>
  <si>
    <t>ลงนามในสัญญาแล้ว 
29 พ.ค. 60</t>
  </si>
  <si>
    <t xml:space="preserve">สตง.มีข้อท้วงติง </t>
  </si>
  <si>
    <t>ลงนามในสัญญาแล้ว 
31 พฤษภาคม 2560</t>
  </si>
  <si>
    <t>ลงนามในสัญญาแล้ว 
30 พฤษภาคม 2560</t>
  </si>
  <si>
    <t>ลงนามในสัญญา
31 พฤษภาคม 2560</t>
  </si>
  <si>
    <t>เหลือจ่าย
จากการอนุมัติ</t>
  </si>
  <si>
    <t>เดือนกรกฏาคม 2560</t>
  </si>
  <si>
    <t>ก่อสร้างในที่เอกชน</t>
  </si>
  <si>
    <t xml:space="preserve"> - ค่าตอบแทนผู้ปฏิบัติงาน</t>
  </si>
  <si>
    <t xml:space="preserve"> - ค่าวัสดุฝึกอบรม การส่งเสริมการรวมกลุ่ม ผู้ปลูกผัก กล้วย ผลไม้</t>
  </si>
  <si>
    <t xml:space="preserve">สตง.มีข้อทักท้วง เรื่องการใช้ </t>
  </si>
  <si>
    <t>ลงนามในสัญญาแล้ว 
5 มิ.ย. 60</t>
  </si>
  <si>
    <t>ลงนามในสัญญา
9 มิถุนายน 2560</t>
  </si>
  <si>
    <t>ลงนามในสัญญาแล้ว 
2 มิถุนายน 2560</t>
  </si>
  <si>
    <t>ลงนามในสัญญาแล้ว
16 มิถุนายน 2560</t>
  </si>
  <si>
    <t>ลงนามในสัญญาแล้ว
31 พฤษภาคม 2560</t>
  </si>
  <si>
    <t>6. ติดตั้งไฟฟ้าแสงสว่างเพื่อความปลอดภัยสาย อท.4002 แยก ทล.3064 
บ.มหานาม</t>
  </si>
  <si>
    <t>ปลายเดือนกรกฎาคม 2560</t>
  </si>
  <si>
    <t>ราคากลางซ้อน 2 ตัว ยกเลิกประกาศ รอประกาศใหม่</t>
  </si>
  <si>
    <t>อยู่ระหว่างลงร่างประกาศประกวดราคา</t>
  </si>
  <si>
    <t xml:space="preserve"> - ราคากลางสูงกว่างบประมาณ
 - ปรับลดเนื้องาน
 - ประกาศใหม่</t>
  </si>
  <si>
    <t>ได้ตัวผู้รับจ้างแล้ว 
รอลงนามในสัญญา</t>
  </si>
  <si>
    <t>ประกาศรอบ 2</t>
  </si>
  <si>
    <t>ดำเนินงาน</t>
  </si>
  <si>
    <t>po ค้าง</t>
  </si>
  <si>
    <t>อยู่ระหว่างเสนอขอยกเลิก</t>
  </si>
  <si>
    <t xml:space="preserve">เนื่องจากมีผู้เสนอราคาเพียงรายเดียวและเสนอราคาต่ำกว่าราคากลาง50% </t>
  </si>
  <si>
    <t>ลงนามในสัญญาแล้ว 
22 มิถุนายน 2560</t>
  </si>
  <si>
    <t>ข้อมูล ณ วันที่ 28 มิถุนายน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</si>
</sst>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87041E]d\ mmmm\ yyyy;@"/>
    <numFmt numFmtId="190" formatCode="_-* #,##0.00_-;\-* #,##0.00_-;_-* &quot;-&quot;_-;_-@_-"/>
  </numFmts>
  <fonts count="3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3"/>
      <name val="TH SarabunPSK"/>
      <family val="2"/>
    </font>
    <font>
      <sz val="13"/>
      <name val="TH SarabunPSK"/>
      <family val="2"/>
    </font>
    <font>
      <sz val="10"/>
      <color rgb="FFFF0000"/>
      <name val="TH SarabunPSK"/>
      <family val="2"/>
    </font>
    <font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sz val="10"/>
      <name val="TH SarabunPSK"/>
      <family val="2"/>
    </font>
    <font>
      <b/>
      <sz val="8"/>
      <color rgb="FFFF0000"/>
      <name val="TH SarabunPSK"/>
      <family val="2"/>
    </font>
    <font>
      <sz val="13"/>
      <color theme="1"/>
      <name val="Wingdings 2"/>
      <family val="1"/>
      <charset val="2"/>
    </font>
    <font>
      <b/>
      <sz val="10"/>
      <color rgb="FFFF0000"/>
      <name val="TH SarabunPSK"/>
      <family val="2"/>
    </font>
    <font>
      <b/>
      <sz val="12.5"/>
      <name val="TH SarabunPSK"/>
      <family val="2"/>
    </font>
    <font>
      <sz val="8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rgb="FF0000FF"/>
      <name val="TH SarabunPSK"/>
      <family val="2"/>
    </font>
    <font>
      <b/>
      <sz val="13"/>
      <color rgb="FF0000FF"/>
      <name val="TH SarabunPSK"/>
      <family val="2"/>
    </font>
    <font>
      <b/>
      <sz val="13"/>
      <color theme="1" tint="0.14999847407452621"/>
      <name val="TH SarabunPSK"/>
      <family val="2"/>
    </font>
    <font>
      <b/>
      <sz val="11"/>
      <color theme="1"/>
      <name val="Tahoma"/>
      <family val="2"/>
      <scheme val="minor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sz val="13"/>
      <color theme="1" tint="0.14999847407452621"/>
      <name val="TH SarabunPSK"/>
      <family val="2"/>
    </font>
    <font>
      <b/>
      <sz val="14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3FCD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0" fontId="1" fillId="0" borderId="0"/>
  </cellStyleXfs>
  <cellXfs count="438">
    <xf numFmtId="0" fontId="0" fillId="0" borderId="0" xfId="0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/>
    <xf numFmtId="41" fontId="9" fillId="0" borderId="6" xfId="0" applyNumberFormat="1" applyFont="1" applyFill="1" applyBorder="1" applyAlignment="1" applyProtection="1">
      <alignment horizontal="center" vertical="center"/>
      <protection locked="0"/>
    </xf>
    <xf numFmtId="41" fontId="9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1" fontId="3" fillId="2" borderId="9" xfId="0" applyNumberFormat="1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188" fontId="4" fillId="0" borderId="0" xfId="1" applyNumberFormat="1" applyFont="1" applyFill="1" applyAlignment="1">
      <alignment vertical="top"/>
    </xf>
    <xf numFmtId="41" fontId="5" fillId="0" borderId="0" xfId="0" applyNumberFormat="1" applyFont="1" applyFill="1" applyAlignment="1">
      <alignment vertical="top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41" fontId="3" fillId="3" borderId="9" xfId="0" applyNumberFormat="1" applyFont="1" applyFill="1" applyBorder="1" applyAlignment="1" applyProtection="1">
      <alignment horizontal="center" vertical="top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41" fontId="15" fillId="0" borderId="0" xfId="0" applyNumberFormat="1" applyFont="1" applyFill="1" applyAlignment="1">
      <alignment vertical="top"/>
    </xf>
    <xf numFmtId="49" fontId="16" fillId="4" borderId="10" xfId="0" applyNumberFormat="1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vertical="top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 wrapText="1"/>
    </xf>
    <xf numFmtId="41" fontId="3" fillId="4" borderId="8" xfId="1" applyNumberFormat="1" applyFont="1" applyFill="1" applyBorder="1" applyAlignment="1">
      <alignment horizontal="right" vertical="top"/>
    </xf>
    <xf numFmtId="0" fontId="13" fillId="4" borderId="9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/>
    </xf>
    <xf numFmtId="0" fontId="3" fillId="4" borderId="11" xfId="0" applyFont="1" applyFill="1" applyBorder="1" applyAlignment="1"/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41" fontId="3" fillId="4" borderId="8" xfId="0" applyNumberFormat="1" applyFont="1" applyFill="1" applyBorder="1" applyAlignment="1">
      <alignment horizontal="right" vertical="top"/>
    </xf>
    <xf numFmtId="188" fontId="3" fillId="0" borderId="0" xfId="1" applyNumberFormat="1" applyFont="1" applyFill="1" applyAlignment="1">
      <alignment vertical="top"/>
    </xf>
    <xf numFmtId="0" fontId="3" fillId="0" borderId="0" xfId="0" applyFont="1" applyFill="1"/>
    <xf numFmtId="0" fontId="16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41" fontId="3" fillId="0" borderId="12" xfId="0" applyNumberFormat="1" applyFont="1" applyFill="1" applyBorder="1" applyAlignment="1">
      <alignment horizontal="left" vertical="top" wrapText="1"/>
    </xf>
    <xf numFmtId="41" fontId="3" fillId="0" borderId="6" xfId="1" applyNumberFormat="1" applyFont="1" applyFill="1" applyBorder="1" applyAlignment="1">
      <alignment vertical="top"/>
    </xf>
    <xf numFmtId="41" fontId="3" fillId="0" borderId="6" xfId="1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189" fontId="6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41" fontId="18" fillId="0" borderId="0" xfId="0" applyNumberFormat="1" applyFont="1" applyFill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/>
    <xf numFmtId="0" fontId="3" fillId="0" borderId="0" xfId="0" applyFont="1" applyFill="1" applyAlignment="1"/>
    <xf numFmtId="0" fontId="7" fillId="0" borderId="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3" fillId="4" borderId="12" xfId="0" applyFont="1" applyFill="1" applyBorder="1" applyAlignment="1">
      <alignment horizontal="center" vertical="top" wrapText="1"/>
    </xf>
    <xf numFmtId="41" fontId="3" fillId="4" borderId="12" xfId="0" applyNumberFormat="1" applyFont="1" applyFill="1" applyBorder="1" applyAlignment="1">
      <alignment horizontal="right" vertical="top"/>
    </xf>
    <xf numFmtId="0" fontId="13" fillId="4" borderId="6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left" vertical="top" wrapText="1"/>
    </xf>
    <xf numFmtId="41" fontId="3" fillId="0" borderId="6" xfId="0" applyNumberFormat="1" applyFont="1" applyFill="1" applyBorder="1" applyAlignment="1">
      <alignment horizontal="left" vertical="top" wrapText="1"/>
    </xf>
    <xf numFmtId="41" fontId="3" fillId="0" borderId="6" xfId="0" applyNumberFormat="1" applyFont="1" applyFill="1" applyBorder="1" applyAlignment="1">
      <alignment vertical="top"/>
    </xf>
    <xf numFmtId="41" fontId="3" fillId="3" borderId="6" xfId="1" applyNumberFormat="1" applyFont="1" applyFill="1" applyBorder="1" applyAlignment="1">
      <alignment horizontal="right" vertical="top"/>
    </xf>
    <xf numFmtId="0" fontId="13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/>
    </xf>
    <xf numFmtId="41" fontId="3" fillId="4" borderId="5" xfId="0" applyNumberFormat="1" applyFont="1" applyFill="1" applyBorder="1" applyAlignment="1">
      <alignment horizontal="right" vertical="top"/>
    </xf>
    <xf numFmtId="0" fontId="6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vertical="top" wrapText="1"/>
    </xf>
    <xf numFmtId="41" fontId="4" fillId="0" borderId="17" xfId="0" applyNumberFormat="1" applyFont="1" applyFill="1" applyBorder="1" applyAlignment="1">
      <alignment horizontal="left" vertical="top" wrapText="1"/>
    </xf>
    <xf numFmtId="41" fontId="4" fillId="0" borderId="17" xfId="0" applyNumberFormat="1" applyFont="1" applyFill="1" applyBorder="1" applyAlignment="1">
      <alignment vertical="top"/>
    </xf>
    <xf numFmtId="0" fontId="15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41" fontId="4" fillId="0" borderId="13" xfId="0" applyNumberFormat="1" applyFont="1" applyFill="1" applyBorder="1" applyAlignment="1">
      <alignment horizontal="left" vertical="top" wrapText="1"/>
    </xf>
    <xf numFmtId="41" fontId="11" fillId="0" borderId="13" xfId="0" applyNumberFormat="1" applyFont="1" applyFill="1" applyBorder="1" applyAlignment="1">
      <alignment horizontal="left" vertical="top" wrapText="1"/>
    </xf>
    <xf numFmtId="41" fontId="4" fillId="0" borderId="13" xfId="0" applyNumberFormat="1" applyFont="1" applyFill="1" applyBorder="1" applyAlignment="1">
      <alignment vertical="top"/>
    </xf>
    <xf numFmtId="0" fontId="15" fillId="0" borderId="13" xfId="0" applyFont="1" applyFill="1" applyBorder="1" applyAlignment="1">
      <alignment vertical="top" wrapText="1"/>
    </xf>
    <xf numFmtId="189" fontId="6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1" fontId="4" fillId="0" borderId="9" xfId="0" applyNumberFormat="1" applyFont="1" applyFill="1" applyBorder="1" applyAlignment="1">
      <alignment horizontal="left" vertical="top" wrapText="1"/>
    </xf>
    <xf numFmtId="41" fontId="4" fillId="0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vertical="top" wrapText="1"/>
    </xf>
    <xf numFmtId="189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vertical="top" wrapText="1"/>
    </xf>
    <xf numFmtId="41" fontId="4" fillId="0" borderId="5" xfId="0" applyNumberFormat="1" applyFont="1" applyFill="1" applyBorder="1" applyAlignment="1">
      <alignment horizontal="left" vertical="top" wrapText="1"/>
    </xf>
    <xf numFmtId="41" fontId="4" fillId="0" borderId="5" xfId="0" applyNumberFormat="1" applyFont="1" applyFill="1" applyBorder="1" applyAlignment="1">
      <alignment vertical="top"/>
    </xf>
    <xf numFmtId="0" fontId="15" fillId="0" borderId="5" xfId="0" applyFont="1" applyFill="1" applyBorder="1" applyAlignment="1">
      <alignment vertical="top" wrapText="1"/>
    </xf>
    <xf numFmtId="189" fontId="6" fillId="0" borderId="20" xfId="0" applyNumberFormat="1" applyFont="1" applyFill="1" applyBorder="1" applyAlignment="1">
      <alignment horizontal="center" vertical="top" wrapText="1"/>
    </xf>
    <xf numFmtId="189" fontId="6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41" fontId="4" fillId="0" borderId="20" xfId="0" applyNumberFormat="1" applyFont="1" applyFill="1" applyBorder="1" applyAlignment="1">
      <alignment horizontal="left" vertical="top" wrapText="1"/>
    </xf>
    <xf numFmtId="41" fontId="11" fillId="0" borderId="20" xfId="0" applyNumberFormat="1" applyFont="1" applyFill="1" applyBorder="1" applyAlignment="1">
      <alignment horizontal="left" vertical="top" wrapText="1"/>
    </xf>
    <xf numFmtId="41" fontId="4" fillId="0" borderId="20" xfId="0" applyNumberFormat="1" applyFont="1" applyFill="1" applyBorder="1" applyAlignment="1">
      <alignment vertical="top"/>
    </xf>
    <xf numFmtId="0" fontId="15" fillId="0" borderId="20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 wrapText="1"/>
    </xf>
    <xf numFmtId="41" fontId="4" fillId="0" borderId="25" xfId="0" applyNumberFormat="1" applyFont="1" applyFill="1" applyBorder="1" applyAlignment="1">
      <alignment horizontal="left" vertical="top" wrapText="1"/>
    </xf>
    <xf numFmtId="41" fontId="4" fillId="0" borderId="25" xfId="0" applyNumberFormat="1" applyFont="1" applyFill="1" applyBorder="1" applyAlignment="1">
      <alignment vertical="top"/>
    </xf>
    <xf numFmtId="0" fontId="15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0" fontId="14" fillId="0" borderId="9" xfId="0" applyFont="1" applyBorder="1" applyAlignment="1">
      <alignment horizontal="left" vertical="top" wrapText="1"/>
    </xf>
    <xf numFmtId="0" fontId="13" fillId="3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vertical="top"/>
    </xf>
    <xf numFmtId="41" fontId="3" fillId="4" borderId="9" xfId="0" applyNumberFormat="1" applyFont="1" applyFill="1" applyBorder="1" applyAlignment="1">
      <alignment horizontal="right" vertical="top"/>
    </xf>
    <xf numFmtId="41" fontId="3" fillId="4" borderId="6" xfId="0" applyNumberFormat="1" applyFont="1" applyFill="1" applyBorder="1" applyAlignment="1">
      <alignment horizontal="right" vertical="top"/>
    </xf>
    <xf numFmtId="0" fontId="13" fillId="4" borderId="9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1" fontId="4" fillId="0" borderId="6" xfId="0" applyNumberFormat="1" applyFont="1" applyFill="1" applyBorder="1" applyAlignment="1">
      <alignment horizontal="left" vertical="top" wrapText="1"/>
    </xf>
    <xf numFmtId="41" fontId="4" fillId="0" borderId="6" xfId="0" applyNumberFormat="1" applyFont="1" applyFill="1" applyBorder="1" applyAlignment="1">
      <alignment vertical="top"/>
    </xf>
    <xf numFmtId="0" fontId="15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3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41" fontId="4" fillId="0" borderId="12" xfId="0" applyNumberFormat="1" applyFont="1" applyFill="1" applyBorder="1" applyAlignment="1">
      <alignment horizontal="left" vertical="top"/>
    </xf>
    <xf numFmtId="41" fontId="4" fillId="0" borderId="6" xfId="0" applyNumberFormat="1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4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87" fontId="4" fillId="0" borderId="11" xfId="1" applyFont="1" applyFill="1" applyBorder="1" applyAlignment="1">
      <alignment vertical="top" wrapText="1"/>
    </xf>
    <xf numFmtId="187" fontId="4" fillId="0" borderId="12" xfId="1" applyFont="1" applyFill="1" applyBorder="1" applyAlignment="1">
      <alignment vertical="top" wrapText="1"/>
    </xf>
    <xf numFmtId="41" fontId="4" fillId="0" borderId="12" xfId="1" applyNumberFormat="1" applyFont="1" applyFill="1" applyBorder="1" applyAlignment="1">
      <alignment horizontal="left" vertical="top" wrapText="1"/>
    </xf>
    <xf numFmtId="41" fontId="4" fillId="0" borderId="6" xfId="1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/>
    <xf numFmtId="188" fontId="3" fillId="0" borderId="6" xfId="1" applyNumberFormat="1" applyFont="1" applyFill="1" applyBorder="1" applyAlignment="1">
      <alignment vertical="top"/>
    </xf>
    <xf numFmtId="41" fontId="3" fillId="0" borderId="6" xfId="0" applyNumberFormat="1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1" fontId="4" fillId="0" borderId="5" xfId="0" applyNumberFormat="1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41" fontId="4" fillId="0" borderId="17" xfId="0" applyNumberFormat="1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vertical="top" wrapText="1"/>
    </xf>
    <xf numFmtId="0" fontId="14" fillId="0" borderId="29" xfId="0" applyFont="1" applyBorder="1" applyAlignment="1">
      <alignment horizontal="left" vertical="top" wrapText="1"/>
    </xf>
    <xf numFmtId="0" fontId="16" fillId="4" borderId="7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1" fontId="4" fillId="0" borderId="12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41" fontId="3" fillId="3" borderId="6" xfId="0" applyNumberFormat="1" applyFont="1" applyFill="1" applyBorder="1" applyAlignment="1">
      <alignment vertical="top" wrapText="1"/>
    </xf>
    <xf numFmtId="0" fontId="16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41" fontId="3" fillId="4" borderId="8" xfId="0" applyNumberFormat="1" applyFont="1" applyFill="1" applyBorder="1" applyAlignment="1">
      <alignment vertical="top" wrapText="1"/>
    </xf>
    <xf numFmtId="41" fontId="3" fillId="4" borderId="9" xfId="0" applyNumberFormat="1" applyFont="1" applyFill="1" applyBorder="1" applyAlignment="1">
      <alignment vertical="top" wrapText="1"/>
    </xf>
    <xf numFmtId="0" fontId="13" fillId="4" borderId="9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41" fontId="3" fillId="0" borderId="8" xfId="0" applyNumberFormat="1" applyFont="1" applyFill="1" applyBorder="1" applyAlignment="1">
      <alignment horizontal="left" vertical="top" wrapText="1"/>
    </xf>
    <xf numFmtId="41" fontId="3" fillId="0" borderId="9" xfId="0" applyNumberFormat="1" applyFont="1" applyFill="1" applyBorder="1" applyAlignment="1">
      <alignment vertical="top"/>
    </xf>
    <xf numFmtId="0" fontId="13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/>
    </xf>
    <xf numFmtId="188" fontId="3" fillId="0" borderId="1" xfId="1" applyNumberFormat="1" applyFont="1" applyFill="1" applyBorder="1" applyAlignment="1">
      <alignment vertical="top"/>
    </xf>
    <xf numFmtId="41" fontId="18" fillId="0" borderId="1" xfId="0" applyNumberFormat="1" applyFont="1" applyFill="1" applyBorder="1" applyAlignment="1">
      <alignment vertical="top"/>
    </xf>
    <xf numFmtId="41" fontId="3" fillId="0" borderId="9" xfId="1" applyNumberFormat="1" applyFont="1" applyFill="1" applyBorder="1" applyAlignment="1">
      <alignment vertical="top"/>
    </xf>
    <xf numFmtId="188" fontId="3" fillId="0" borderId="9" xfId="1" applyNumberFormat="1" applyFont="1" applyFill="1" applyBorder="1" applyAlignment="1">
      <alignment vertical="top"/>
    </xf>
    <xf numFmtId="0" fontId="16" fillId="4" borderId="10" xfId="0" applyFont="1" applyFill="1" applyBorder="1" applyAlignment="1">
      <alignment vertical="top" wrapText="1"/>
    </xf>
    <xf numFmtId="41" fontId="3" fillId="4" borderId="8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left" vertical="top" wrapText="1"/>
    </xf>
    <xf numFmtId="41" fontId="3" fillId="5" borderId="6" xfId="1" applyNumberFormat="1" applyFont="1" applyFill="1" applyBorder="1"/>
    <xf numFmtId="0" fontId="13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left" wrapText="1"/>
    </xf>
    <xf numFmtId="0" fontId="20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41" fontId="4" fillId="0" borderId="0" xfId="0" applyNumberFormat="1" applyFont="1" applyFill="1"/>
    <xf numFmtId="0" fontId="15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1" fontId="3" fillId="6" borderId="6" xfId="0" applyNumberFormat="1" applyFont="1" applyFill="1" applyBorder="1" applyAlignment="1">
      <alignment vertical="top"/>
    </xf>
    <xf numFmtId="0" fontId="13" fillId="6" borderId="6" xfId="0" applyFont="1" applyFill="1" applyBorder="1" applyAlignment="1">
      <alignment wrapText="1"/>
    </xf>
    <xf numFmtId="41" fontId="3" fillId="7" borderId="6" xfId="1" applyNumberFormat="1" applyFont="1" applyFill="1" applyBorder="1" applyAlignment="1">
      <alignment horizontal="left" vertical="top"/>
    </xf>
    <xf numFmtId="0" fontId="15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41" fontId="3" fillId="7" borderId="6" xfId="0" applyNumberFormat="1" applyFont="1" applyFill="1" applyBorder="1" applyAlignment="1">
      <alignment horizontal="left" vertical="top" wrapText="1"/>
    </xf>
    <xf numFmtId="0" fontId="16" fillId="8" borderId="10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/>
    </xf>
    <xf numFmtId="41" fontId="3" fillId="8" borderId="6" xfId="1" applyNumberFormat="1" applyFont="1" applyFill="1" applyBorder="1" applyAlignment="1">
      <alignment horizontal="left" vertical="top"/>
    </xf>
    <xf numFmtId="0" fontId="15" fillId="8" borderId="6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center" vertical="top" wrapText="1"/>
    </xf>
    <xf numFmtId="0" fontId="11" fillId="8" borderId="6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1" fontId="4" fillId="0" borderId="6" xfId="0" applyNumberFormat="1" applyFont="1" applyBorder="1" applyAlignment="1">
      <alignment horizontal="left" vertical="top" wrapText="1"/>
    </xf>
    <xf numFmtId="188" fontId="4" fillId="0" borderId="6" xfId="1" applyNumberFormat="1" applyFont="1" applyFill="1" applyBorder="1" applyAlignment="1">
      <alignment vertical="top"/>
    </xf>
    <xf numFmtId="0" fontId="1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41" fontId="3" fillId="7" borderId="6" xfId="1" applyNumberFormat="1" applyFont="1" applyFill="1" applyBorder="1" applyAlignment="1">
      <alignment horizontal="right" vertical="top"/>
    </xf>
    <xf numFmtId="41" fontId="24" fillId="7" borderId="6" xfId="1" applyNumberFormat="1" applyFont="1" applyFill="1" applyBorder="1" applyAlignment="1">
      <alignment horizontal="right" vertical="top"/>
    </xf>
    <xf numFmtId="0" fontId="16" fillId="8" borderId="2" xfId="0" applyFont="1" applyFill="1" applyBorder="1" applyAlignment="1">
      <alignment vertical="top" wrapText="1"/>
    </xf>
    <xf numFmtId="0" fontId="3" fillId="8" borderId="3" xfId="0" applyFont="1" applyFill="1" applyBorder="1" applyAlignment="1"/>
    <xf numFmtId="41" fontId="24" fillId="8" borderId="6" xfId="0" applyNumberFormat="1" applyFont="1" applyFill="1" applyBorder="1" applyAlignment="1">
      <alignment horizontal="right" vertical="top"/>
    </xf>
    <xf numFmtId="41" fontId="3" fillId="8" borderId="6" xfId="0" applyNumberFormat="1" applyFont="1" applyFill="1" applyBorder="1" applyAlignment="1">
      <alignment horizontal="right" vertical="top"/>
    </xf>
    <xf numFmtId="0" fontId="13" fillId="8" borderId="6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1" fontId="4" fillId="0" borderId="4" xfId="0" applyNumberFormat="1" applyFont="1" applyBorder="1" applyAlignment="1">
      <alignment horizontal="left" vertical="top" wrapText="1"/>
    </xf>
    <xf numFmtId="41" fontId="4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1" fontId="4" fillId="0" borderId="12" xfId="0" applyNumberFormat="1" applyFont="1" applyBorder="1" applyAlignment="1">
      <alignment horizontal="left" vertical="top" wrapText="1"/>
    </xf>
    <xf numFmtId="41" fontId="4" fillId="0" borderId="30" xfId="0" applyNumberFormat="1" applyFont="1" applyBorder="1" applyAlignment="1">
      <alignment horizontal="left" vertical="top" wrapText="1"/>
    </xf>
    <xf numFmtId="41" fontId="4" fillId="0" borderId="9" xfId="0" applyNumberFormat="1" applyFont="1" applyBorder="1" applyAlignment="1">
      <alignment horizontal="right" vertical="top"/>
    </xf>
    <xf numFmtId="0" fontId="1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41" fontId="3" fillId="0" borderId="4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41" fontId="3" fillId="0" borderId="12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188" fontId="3" fillId="0" borderId="0" xfId="1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1" fontId="3" fillId="7" borderId="9" xfId="0" applyNumberFormat="1" applyFont="1" applyFill="1" applyBorder="1" applyAlignment="1">
      <alignment horizontal="right" vertical="top"/>
    </xf>
    <xf numFmtId="0" fontId="13" fillId="7" borderId="9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center" vertical="top" wrapText="1"/>
    </xf>
    <xf numFmtId="0" fontId="11" fillId="7" borderId="9" xfId="0" applyFont="1" applyFill="1" applyBorder="1" applyAlignment="1">
      <alignment horizontal="left" vertical="top" wrapText="1"/>
    </xf>
    <xf numFmtId="41" fontId="3" fillId="0" borderId="12" xfId="0" applyNumberFormat="1" applyFont="1" applyBorder="1" applyAlignment="1">
      <alignment horizontal="left" vertical="top"/>
    </xf>
    <xf numFmtId="41" fontId="3" fillId="0" borderId="6" xfId="0" applyNumberFormat="1" applyFont="1" applyBorder="1" applyAlignment="1">
      <alignment horizontal="left" vertical="top"/>
    </xf>
    <xf numFmtId="0" fontId="3" fillId="7" borderId="2" xfId="0" applyFont="1" applyFill="1" applyBorder="1" applyAlignment="1">
      <alignment vertical="top"/>
    </xf>
    <xf numFmtId="0" fontId="3" fillId="7" borderId="11" xfId="0" applyFont="1" applyFill="1" applyBorder="1" applyAlignment="1">
      <alignment vertical="top" wrapText="1"/>
    </xf>
    <xf numFmtId="0" fontId="3" fillId="7" borderId="12" xfId="0" applyFont="1" applyFill="1" applyBorder="1" applyAlignment="1">
      <alignment vertical="top" wrapText="1"/>
    </xf>
    <xf numFmtId="41" fontId="3" fillId="7" borderId="6" xfId="0" applyNumberFormat="1" applyFont="1" applyFill="1" applyBorder="1" applyAlignment="1">
      <alignment horizontal="right" vertical="top"/>
    </xf>
    <xf numFmtId="0" fontId="13" fillId="7" borderId="6" xfId="0" applyFont="1" applyFill="1" applyBorder="1" applyAlignment="1">
      <alignment horizontal="left" vertical="top" wrapText="1"/>
    </xf>
    <xf numFmtId="41" fontId="3" fillId="0" borderId="6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41" fontId="3" fillId="0" borderId="4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41" fontId="3" fillId="7" borderId="12" xfId="0" applyNumberFormat="1" applyFont="1" applyFill="1" applyBorder="1" applyAlignment="1">
      <alignment horizontal="left" vertical="top" wrapText="1"/>
    </xf>
    <xf numFmtId="41" fontId="3" fillId="0" borderId="0" xfId="1" applyNumberFormat="1" applyFont="1" applyFill="1" applyAlignment="1">
      <alignment vertical="top"/>
    </xf>
    <xf numFmtId="0" fontId="11" fillId="0" borderId="6" xfId="0" applyFont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horizontal="left" vertical="top" wrapText="1"/>
    </xf>
    <xf numFmtId="41" fontId="13" fillId="0" borderId="0" xfId="0" applyNumberFormat="1" applyFont="1" applyFill="1" applyAlignment="1">
      <alignment vertical="top"/>
    </xf>
    <xf numFmtId="0" fontId="26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vertical="top" wrapText="1"/>
    </xf>
    <xf numFmtId="41" fontId="28" fillId="0" borderId="6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41" fontId="28" fillId="0" borderId="4" xfId="0" applyNumberFormat="1" applyFont="1" applyFill="1" applyBorder="1" applyAlignment="1">
      <alignment horizontal="left" vertical="top" wrapText="1"/>
    </xf>
    <xf numFmtId="41" fontId="28" fillId="0" borderId="12" xfId="0" applyNumberFormat="1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43" fontId="6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/>
    <xf numFmtId="190" fontId="7" fillId="0" borderId="0" xfId="0" applyNumberFormat="1" applyFont="1" applyFill="1" applyBorder="1" applyAlignment="1">
      <alignment horizontal="left"/>
    </xf>
    <xf numFmtId="190" fontId="23" fillId="2" borderId="9" xfId="1" applyNumberFormat="1" applyFont="1" applyFill="1" applyBorder="1" applyAlignment="1" applyProtection="1">
      <alignment horizontal="center" vertical="top"/>
      <protection locked="0"/>
    </xf>
    <xf numFmtId="190" fontId="23" fillId="3" borderId="9" xfId="1" applyNumberFormat="1" applyFont="1" applyFill="1" applyBorder="1" applyAlignment="1" applyProtection="1">
      <alignment horizontal="center" vertical="top"/>
      <protection locked="0"/>
    </xf>
    <xf numFmtId="190" fontId="7" fillId="4" borderId="6" xfId="0" applyNumberFormat="1" applyFont="1" applyFill="1" applyBorder="1" applyAlignment="1">
      <alignment horizontal="center" vertical="center" wrapText="1"/>
    </xf>
    <xf numFmtId="190" fontId="23" fillId="4" borderId="8" xfId="1" applyNumberFormat="1" applyFont="1" applyFill="1" applyBorder="1" applyAlignment="1">
      <alignment horizontal="right" vertical="top"/>
    </xf>
    <xf numFmtId="190" fontId="7" fillId="0" borderId="6" xfId="0" applyNumberFormat="1" applyFont="1" applyFill="1" applyBorder="1" applyAlignment="1">
      <alignment horizontal="center" vertical="top" wrapText="1"/>
    </xf>
    <xf numFmtId="190" fontId="7" fillId="0" borderId="6" xfId="1" applyNumberFormat="1" applyFont="1" applyFill="1" applyBorder="1" applyAlignment="1">
      <alignment horizontal="center" vertical="top" wrapText="1"/>
    </xf>
    <xf numFmtId="190" fontId="23" fillId="4" borderId="12" xfId="0" applyNumberFormat="1" applyFont="1" applyFill="1" applyBorder="1" applyAlignment="1">
      <alignment horizontal="right" vertical="top"/>
    </xf>
    <xf numFmtId="190" fontId="23" fillId="3" borderId="6" xfId="1" applyNumberFormat="1" applyFont="1" applyFill="1" applyBorder="1" applyAlignment="1">
      <alignment horizontal="right" vertical="top"/>
    </xf>
    <xf numFmtId="190" fontId="23" fillId="4" borderId="5" xfId="1" applyNumberFormat="1" applyFont="1" applyFill="1" applyBorder="1" applyAlignment="1">
      <alignment horizontal="right" vertical="top"/>
    </xf>
    <xf numFmtId="190" fontId="7" fillId="0" borderId="17" xfId="1" applyNumberFormat="1" applyFont="1" applyFill="1" applyBorder="1" applyAlignment="1">
      <alignment horizontal="center" vertical="top" wrapText="1"/>
    </xf>
    <xf numFmtId="190" fontId="7" fillId="0" borderId="13" xfId="0" applyNumberFormat="1" applyFont="1" applyFill="1" applyBorder="1" applyAlignment="1">
      <alignment horizontal="center" vertical="top" wrapText="1"/>
    </xf>
    <xf numFmtId="190" fontId="7" fillId="0" borderId="9" xfId="1" applyNumberFormat="1" applyFont="1" applyFill="1" applyBorder="1" applyAlignment="1">
      <alignment horizontal="center" vertical="top" wrapText="1"/>
    </xf>
    <xf numFmtId="190" fontId="7" fillId="0" borderId="5" xfId="0" applyNumberFormat="1" applyFont="1" applyFill="1" applyBorder="1" applyAlignment="1">
      <alignment horizontal="center" vertical="top" wrapText="1"/>
    </xf>
    <xf numFmtId="190" fontId="22" fillId="0" borderId="20" xfId="0" applyNumberFormat="1" applyFont="1" applyFill="1" applyBorder="1" applyAlignment="1">
      <alignment horizontal="center" vertical="top" wrapText="1"/>
    </xf>
    <xf numFmtId="190" fontId="7" fillId="0" borderId="9" xfId="0" applyNumberFormat="1" applyFont="1" applyFill="1" applyBorder="1" applyAlignment="1">
      <alignment horizontal="center" vertical="top" wrapText="1"/>
    </xf>
    <xf numFmtId="190" fontId="7" fillId="3" borderId="6" xfId="0" applyNumberFormat="1" applyFont="1" applyFill="1" applyBorder="1" applyAlignment="1">
      <alignment vertical="top" wrapText="1"/>
    </xf>
    <xf numFmtId="190" fontId="7" fillId="4" borderId="9" xfId="0" applyNumberFormat="1" applyFont="1" applyFill="1" applyBorder="1" applyAlignment="1">
      <alignment vertical="top" wrapText="1"/>
    </xf>
    <xf numFmtId="190" fontId="7" fillId="0" borderId="6" xfId="0" applyNumberFormat="1" applyFont="1" applyBorder="1" applyAlignment="1">
      <alignment horizontal="center" vertical="top" wrapText="1"/>
    </xf>
    <xf numFmtId="190" fontId="7" fillId="4" borderId="6" xfId="0" applyNumberFormat="1" applyFont="1" applyFill="1" applyBorder="1" applyAlignment="1">
      <alignment vertical="top" wrapText="1"/>
    </xf>
    <xf numFmtId="190" fontId="7" fillId="0" borderId="6" xfId="0" applyNumberFormat="1" applyFont="1" applyFill="1" applyBorder="1" applyAlignment="1">
      <alignment vertical="top" wrapText="1"/>
    </xf>
    <xf numFmtId="190" fontId="27" fillId="0" borderId="6" xfId="0" applyNumberFormat="1" applyFont="1" applyFill="1" applyBorder="1" applyAlignment="1">
      <alignment vertical="top" wrapText="1"/>
    </xf>
    <xf numFmtId="190" fontId="7" fillId="0" borderId="17" xfId="0" applyNumberFormat="1" applyFont="1" applyFill="1" applyBorder="1" applyAlignment="1">
      <alignment horizontal="center" vertical="top" wrapText="1"/>
    </xf>
    <xf numFmtId="190" fontId="7" fillId="0" borderId="18" xfId="0" applyNumberFormat="1" applyFont="1" applyFill="1" applyBorder="1" applyAlignment="1">
      <alignment horizontal="center" vertical="top" wrapText="1"/>
    </xf>
    <xf numFmtId="190" fontId="23" fillId="3" borderId="6" xfId="0" applyNumberFormat="1" applyFont="1" applyFill="1" applyBorder="1" applyAlignment="1">
      <alignment vertical="top" wrapText="1"/>
    </xf>
    <xf numFmtId="190" fontId="23" fillId="4" borderId="9" xfId="0" applyNumberFormat="1" applyFont="1" applyFill="1" applyBorder="1" applyAlignment="1">
      <alignment vertical="top" wrapText="1"/>
    </xf>
    <xf numFmtId="190" fontId="7" fillId="0" borderId="9" xfId="0" applyNumberFormat="1" applyFont="1" applyFill="1" applyBorder="1" applyAlignment="1">
      <alignment vertical="top" wrapText="1"/>
    </xf>
    <xf numFmtId="190" fontId="23" fillId="4" borderId="6" xfId="0" applyNumberFormat="1" applyFont="1" applyFill="1" applyBorder="1" applyAlignment="1">
      <alignment vertical="top" wrapText="1"/>
    </xf>
    <xf numFmtId="190" fontId="23" fillId="5" borderId="6" xfId="0" applyNumberFormat="1" applyFont="1" applyFill="1" applyBorder="1" applyAlignment="1">
      <alignment wrapText="1"/>
    </xf>
    <xf numFmtId="190" fontId="7" fillId="0" borderId="0" xfId="0" applyNumberFormat="1" applyFont="1" applyFill="1" applyAlignment="1">
      <alignment horizontal="center" vertical="center"/>
    </xf>
    <xf numFmtId="190" fontId="23" fillId="2" borderId="9" xfId="0" applyNumberFormat="1" applyFont="1" applyFill="1" applyBorder="1" applyAlignment="1" applyProtection="1">
      <alignment horizontal="center" vertical="top"/>
      <protection locked="0"/>
    </xf>
    <xf numFmtId="190" fontId="23" fillId="3" borderId="9" xfId="0" applyNumberFormat="1" applyFont="1" applyFill="1" applyBorder="1" applyAlignment="1" applyProtection="1">
      <alignment horizontal="center" vertical="top"/>
      <protection locked="0"/>
    </xf>
    <xf numFmtId="190" fontId="23" fillId="4" borderId="6" xfId="0" applyNumberFormat="1" applyFont="1" applyFill="1" applyBorder="1" applyAlignment="1">
      <alignment horizontal="center" vertical="center" wrapText="1"/>
    </xf>
    <xf numFmtId="190" fontId="23" fillId="4" borderId="6" xfId="0" applyNumberFormat="1" applyFont="1" applyFill="1" applyBorder="1" applyAlignment="1">
      <alignment horizontal="center" vertical="top" wrapText="1"/>
    </xf>
    <xf numFmtId="190" fontId="7" fillId="0" borderId="13" xfId="1" applyNumberFormat="1" applyFont="1" applyFill="1" applyBorder="1" applyAlignment="1">
      <alignment horizontal="center" vertical="top" wrapText="1"/>
    </xf>
    <xf numFmtId="190" fontId="23" fillId="6" borderId="6" xfId="0" applyNumberFormat="1" applyFont="1" applyFill="1" applyBorder="1" applyAlignment="1">
      <alignment vertical="top" wrapText="1"/>
    </xf>
    <xf numFmtId="190" fontId="7" fillId="7" borderId="6" xfId="0" applyNumberFormat="1" applyFont="1" applyFill="1" applyBorder="1" applyAlignment="1">
      <alignment horizontal="left" vertical="top" wrapText="1"/>
    </xf>
    <xf numFmtId="190" fontId="7" fillId="0" borderId="6" xfId="0" applyNumberFormat="1" applyFont="1" applyFill="1" applyBorder="1" applyAlignment="1">
      <alignment horizontal="left" vertical="top" wrapText="1"/>
    </xf>
    <xf numFmtId="190" fontId="7" fillId="8" borderId="6" xfId="0" applyNumberFormat="1" applyFont="1" applyFill="1" applyBorder="1" applyAlignment="1">
      <alignment horizontal="left" vertical="top" wrapText="1"/>
    </xf>
    <xf numFmtId="190" fontId="7" fillId="0" borderId="6" xfId="0" applyNumberFormat="1" applyFont="1" applyBorder="1" applyAlignment="1">
      <alignment horizontal="left" vertical="top" wrapText="1"/>
    </xf>
    <xf numFmtId="190" fontId="23" fillId="7" borderId="6" xfId="0" applyNumberFormat="1" applyFont="1" applyFill="1" applyBorder="1" applyAlignment="1">
      <alignment horizontal="left" vertical="top" wrapText="1"/>
    </xf>
    <xf numFmtId="190" fontId="7" fillId="0" borderId="9" xfId="0" applyNumberFormat="1" applyFont="1" applyBorder="1" applyAlignment="1">
      <alignment horizontal="left" vertical="top" wrapText="1"/>
    </xf>
    <xf numFmtId="190" fontId="23" fillId="7" borderId="6" xfId="1" applyNumberFormat="1" applyFont="1" applyFill="1" applyBorder="1" applyAlignment="1">
      <alignment horizontal="right" vertical="top"/>
    </xf>
    <xf numFmtId="190" fontId="7" fillId="0" borderId="6" xfId="0" applyNumberFormat="1" applyFont="1" applyBorder="1" applyAlignment="1">
      <alignment vertical="top" wrapText="1"/>
    </xf>
    <xf numFmtId="190" fontId="7" fillId="7" borderId="9" xfId="0" applyNumberFormat="1" applyFont="1" applyFill="1" applyBorder="1" applyAlignment="1">
      <alignment horizontal="left" vertical="top" wrapText="1"/>
    </xf>
    <xf numFmtId="190" fontId="23" fillId="7" borderId="6" xfId="0" applyNumberFormat="1" applyFont="1" applyFill="1" applyBorder="1" applyAlignment="1">
      <alignment horizontal="right" vertical="top"/>
    </xf>
    <xf numFmtId="190" fontId="7" fillId="0" borderId="6" xfId="0" applyNumberFormat="1" applyFont="1" applyBorder="1" applyAlignment="1">
      <alignment horizontal="left" vertical="top"/>
    </xf>
    <xf numFmtId="190" fontId="3" fillId="7" borderId="6" xfId="1" applyNumberFormat="1" applyFont="1" applyFill="1" applyBorder="1" applyAlignment="1">
      <alignment horizontal="right" vertical="top"/>
    </xf>
    <xf numFmtId="0" fontId="21" fillId="0" borderId="13" xfId="0" applyFont="1" applyFill="1" applyBorder="1" applyAlignment="1">
      <alignment horizontal="center" vertical="top" wrapText="1"/>
    </xf>
    <xf numFmtId="190" fontId="9" fillId="0" borderId="0" xfId="0" applyNumberFormat="1" applyFont="1" applyFill="1"/>
    <xf numFmtId="190" fontId="12" fillId="0" borderId="0" xfId="0" applyNumberFormat="1" applyFont="1" applyFill="1"/>
    <xf numFmtId="190" fontId="11" fillId="0" borderId="0" xfId="0" applyNumberFormat="1" applyFont="1" applyFill="1"/>
    <xf numFmtId="41" fontId="11" fillId="0" borderId="0" xfId="0" applyNumberFormat="1" applyFont="1" applyFill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9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9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9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1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/>
    <xf numFmtId="4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/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8" xfId="0" applyBorder="1"/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wrapText="1"/>
    </xf>
    <xf numFmtId="0" fontId="25" fillId="0" borderId="11" xfId="0" applyFont="1" applyBorder="1"/>
    <xf numFmtId="0" fontId="25" fillId="0" borderId="12" xfId="0" applyFont="1" applyBorder="1"/>
    <xf numFmtId="0" fontId="3" fillId="7" borderId="10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27" fillId="9" borderId="10" xfId="0" applyFont="1" applyFill="1" applyBorder="1" applyAlignment="1">
      <alignment horizontal="center" vertical="top" wrapText="1"/>
    </xf>
    <xf numFmtId="0" fontId="27" fillId="9" borderId="11" xfId="0" applyFont="1" applyFill="1" applyBorder="1" applyAlignment="1">
      <alignment horizontal="center" vertical="top" wrapText="1"/>
    </xf>
    <xf numFmtId="0" fontId="27" fillId="9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wrapText="1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467725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839075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3345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4772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view="pageLayout" topLeftCell="A61" zoomScale="90" zoomScaleNormal="80" zoomScaleSheetLayoutView="80" zoomScalePageLayoutView="90" workbookViewId="0">
      <selection activeCell="D67" sqref="D67"/>
    </sheetView>
  </sheetViews>
  <sheetFormatPr defaultColWidth="9" defaultRowHeight="17.25" x14ac:dyDescent="0.3"/>
  <cols>
    <col min="1" max="1" width="2.125" style="215" customWidth="1"/>
    <col min="2" max="3" width="1.75" style="153" customWidth="1"/>
    <col min="4" max="4" width="46.875" style="216" customWidth="1"/>
    <col min="5" max="5" width="10.5" style="216" bestFit="1" customWidth="1"/>
    <col min="6" max="6" width="10.625" style="216" bestFit="1" customWidth="1"/>
    <col min="7" max="7" width="10.375" style="217" bestFit="1" customWidth="1"/>
    <col min="8" max="8" width="9.625" style="217" bestFit="1" customWidth="1"/>
    <col min="9" max="9" width="11.875" style="217" bestFit="1" customWidth="1"/>
    <col min="10" max="10" width="18.25" style="218" bestFit="1" customWidth="1"/>
    <col min="11" max="11" width="14" style="221" customWidth="1"/>
    <col min="12" max="12" width="13.125" style="345" customWidth="1"/>
    <col min="13" max="13" width="11.875" style="345" customWidth="1"/>
    <col min="14" max="14" width="13.375" style="221" bestFit="1" customWidth="1"/>
    <col min="15" max="15" width="19.625" style="222" customWidth="1"/>
    <col min="16" max="16" width="11.125" style="1" hidden="1" customWidth="1"/>
    <col min="17" max="17" width="7.625" style="2" hidden="1" customWidth="1"/>
    <col min="18" max="18" width="13.5" style="3" customWidth="1"/>
    <col min="19" max="16384" width="9" style="3"/>
  </cols>
  <sheetData>
    <row r="1" spans="1:17" ht="17.25" customHeight="1" x14ac:dyDescent="0.3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7" x14ac:dyDescent="0.3">
      <c r="A2" s="4" t="s">
        <v>1</v>
      </c>
      <c r="B2" s="5"/>
      <c r="C2" s="5"/>
      <c r="D2" s="6"/>
      <c r="E2" s="6"/>
      <c r="F2" s="6"/>
      <c r="G2" s="376" t="s">
        <v>2</v>
      </c>
      <c r="H2" s="376"/>
      <c r="I2" s="376"/>
      <c r="J2" s="376"/>
      <c r="K2" s="7"/>
      <c r="L2" s="316"/>
      <c r="M2" s="316"/>
      <c r="N2" s="8"/>
      <c r="O2" s="9" t="s">
        <v>218</v>
      </c>
    </row>
    <row r="3" spans="1:17" s="12" customFormat="1" ht="17.25" customHeight="1" x14ac:dyDescent="0.25">
      <c r="A3" s="377" t="s">
        <v>3</v>
      </c>
      <c r="B3" s="378"/>
      <c r="C3" s="378"/>
      <c r="D3" s="379"/>
      <c r="E3" s="392" t="s">
        <v>167</v>
      </c>
      <c r="F3" s="369" t="s">
        <v>166</v>
      </c>
      <c r="G3" s="370"/>
      <c r="H3" s="370"/>
      <c r="I3" s="371"/>
      <c r="J3" s="386" t="s">
        <v>6</v>
      </c>
      <c r="K3" s="389" t="s">
        <v>7</v>
      </c>
      <c r="L3" s="372" t="s">
        <v>8</v>
      </c>
      <c r="M3" s="372" t="s">
        <v>168</v>
      </c>
      <c r="N3" s="389" t="s">
        <v>9</v>
      </c>
      <c r="O3" s="389" t="s">
        <v>10</v>
      </c>
      <c r="P3" s="10"/>
      <c r="Q3" s="11"/>
    </row>
    <row r="4" spans="1:17" s="12" customFormat="1" ht="17.25" customHeight="1" x14ac:dyDescent="0.25">
      <c r="A4" s="380"/>
      <c r="B4" s="381"/>
      <c r="C4" s="381"/>
      <c r="D4" s="382"/>
      <c r="E4" s="393"/>
      <c r="F4" s="400" t="s">
        <v>165</v>
      </c>
      <c r="G4" s="398" t="s">
        <v>4</v>
      </c>
      <c r="H4" s="395" t="s">
        <v>5</v>
      </c>
      <c r="I4" s="395"/>
      <c r="J4" s="387"/>
      <c r="K4" s="390"/>
      <c r="L4" s="373"/>
      <c r="M4" s="373"/>
      <c r="N4" s="390"/>
      <c r="O4" s="390"/>
      <c r="P4" s="10"/>
      <c r="Q4" s="11"/>
    </row>
    <row r="5" spans="1:17" s="15" customFormat="1" ht="15.75" x14ac:dyDescent="0.2">
      <c r="A5" s="383"/>
      <c r="B5" s="384"/>
      <c r="C5" s="384"/>
      <c r="D5" s="385"/>
      <c r="E5" s="394"/>
      <c r="F5" s="400"/>
      <c r="G5" s="399"/>
      <c r="H5" s="13" t="s">
        <v>11</v>
      </c>
      <c r="I5" s="14" t="s">
        <v>12</v>
      </c>
      <c r="J5" s="388"/>
      <c r="K5" s="391"/>
      <c r="L5" s="374"/>
      <c r="M5" s="374"/>
      <c r="N5" s="391"/>
      <c r="O5" s="391"/>
      <c r="P5" s="10"/>
      <c r="Q5" s="11"/>
    </row>
    <row r="6" spans="1:17" ht="33" customHeight="1" x14ac:dyDescent="0.3">
      <c r="A6" s="401" t="s">
        <v>13</v>
      </c>
      <c r="B6" s="402"/>
      <c r="C6" s="402"/>
      <c r="D6" s="397"/>
      <c r="E6" s="16">
        <f>E7+E29+E45+E50+E58+E63+E71</f>
        <v>551400500</v>
      </c>
      <c r="F6" s="16">
        <f>F7+F29+F45+F50+F58+F63+F71</f>
        <v>519756800</v>
      </c>
      <c r="G6" s="16">
        <f>G7+G29+G45+G50+G58+G63+G71</f>
        <v>116799700</v>
      </c>
      <c r="H6" s="16">
        <f>H7+H29+H45+H50+H58+H63+H71</f>
        <v>34141100</v>
      </c>
      <c r="I6" s="16">
        <f>I7+I29+I45+I50+I58+I63+I71</f>
        <v>368816000</v>
      </c>
      <c r="J6" s="16">
        <f t="shared" ref="J6:M6" si="0">J7+J29+J45+J50+J58+J63+J71</f>
        <v>0</v>
      </c>
      <c r="K6" s="16">
        <f t="shared" si="0"/>
        <v>0</v>
      </c>
      <c r="L6" s="317">
        <f t="shared" si="0"/>
        <v>290683702.20000005</v>
      </c>
      <c r="M6" s="346">
        <f t="shared" si="0"/>
        <v>60448397.799999997</v>
      </c>
      <c r="N6" s="17"/>
      <c r="O6" s="18"/>
      <c r="P6" s="19">
        <v>555252500</v>
      </c>
      <c r="Q6" s="20">
        <f>P6-I6</f>
        <v>186436500</v>
      </c>
    </row>
    <row r="7" spans="1:17" x14ac:dyDescent="0.3">
      <c r="A7" s="21" t="s">
        <v>14</v>
      </c>
      <c r="B7" s="22"/>
      <c r="C7" s="22"/>
      <c r="D7" s="23"/>
      <c r="E7" s="24">
        <f>E9+E24</f>
        <v>230333000</v>
      </c>
      <c r="F7" s="24">
        <f>F9+F24</f>
        <v>230333000</v>
      </c>
      <c r="G7" s="24">
        <f>G9+G24</f>
        <v>0</v>
      </c>
      <c r="H7" s="24">
        <f>H9+H24</f>
        <v>0</v>
      </c>
      <c r="I7" s="24">
        <f t="shared" ref="I7:M7" si="1">I9+I24</f>
        <v>230333000</v>
      </c>
      <c r="J7" s="24">
        <f t="shared" si="1"/>
        <v>0</v>
      </c>
      <c r="K7" s="24">
        <f t="shared" si="1"/>
        <v>0</v>
      </c>
      <c r="L7" s="318">
        <f t="shared" si="1"/>
        <v>191430607.15000001</v>
      </c>
      <c r="M7" s="347">
        <f t="shared" si="1"/>
        <v>32753392.850000001</v>
      </c>
      <c r="N7" s="25"/>
      <c r="O7" s="26"/>
      <c r="P7" s="19"/>
      <c r="Q7" s="27"/>
    </row>
    <row r="8" spans="1:17" ht="17.25" customHeight="1" x14ac:dyDescent="0.3">
      <c r="A8" s="28"/>
      <c r="B8" s="29" t="s">
        <v>15</v>
      </c>
      <c r="C8" s="30"/>
      <c r="D8" s="31"/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3"/>
      <c r="K8" s="34"/>
      <c r="L8" s="319"/>
      <c r="M8" s="319"/>
      <c r="N8" s="34"/>
      <c r="O8" s="35"/>
      <c r="P8" s="19">
        <v>234185000</v>
      </c>
      <c r="Q8" s="20">
        <f t="shared" ref="Q8:Q31" si="2">P8-I8</f>
        <v>234185000</v>
      </c>
    </row>
    <row r="9" spans="1:17" s="42" customFormat="1" x14ac:dyDescent="0.3">
      <c r="A9" s="36"/>
      <c r="B9" s="37" t="s">
        <v>16</v>
      </c>
      <c r="C9" s="38"/>
      <c r="D9" s="39"/>
      <c r="E9" s="40">
        <f>SUM(E10:E23)</f>
        <v>127936000</v>
      </c>
      <c r="F9" s="40">
        <f>SUM(F10:F23)</f>
        <v>127936000</v>
      </c>
      <c r="G9" s="40">
        <f>SUM(G10:G23)</f>
        <v>0</v>
      </c>
      <c r="H9" s="40">
        <f t="shared" ref="H9:L9" si="3">SUM(H10:H23)</f>
        <v>0</v>
      </c>
      <c r="I9" s="40">
        <f t="shared" si="3"/>
        <v>127936000</v>
      </c>
      <c r="J9" s="40">
        <f t="shared" si="3"/>
        <v>0</v>
      </c>
      <c r="K9" s="40">
        <f t="shared" si="3"/>
        <v>0</v>
      </c>
      <c r="L9" s="320">
        <f t="shared" si="3"/>
        <v>97029607.150000006</v>
      </c>
      <c r="M9" s="348">
        <f>M10+M11+M12+M13+M14+M15+M16+M17+M18+M19+M20+M21+M22+M23</f>
        <v>30906392.850000001</v>
      </c>
      <c r="N9" s="303"/>
      <c r="O9" s="304"/>
      <c r="P9" s="41">
        <v>128355000</v>
      </c>
      <c r="Q9" s="52">
        <f t="shared" si="2"/>
        <v>419000</v>
      </c>
    </row>
    <row r="10" spans="1:17" s="42" customFormat="1" ht="35.25" customHeight="1" x14ac:dyDescent="0.3">
      <c r="A10" s="43">
        <v>1</v>
      </c>
      <c r="B10" s="44"/>
      <c r="C10" s="396" t="s">
        <v>17</v>
      </c>
      <c r="D10" s="397"/>
      <c r="E10" s="47">
        <v>10000000</v>
      </c>
      <c r="F10" s="47">
        <v>10000000</v>
      </c>
      <c r="G10" s="45">
        <v>0</v>
      </c>
      <c r="H10" s="46">
        <v>0</v>
      </c>
      <c r="I10" s="46">
        <v>10000000</v>
      </c>
      <c r="J10" s="48" t="s">
        <v>18</v>
      </c>
      <c r="K10" s="56" t="s">
        <v>178</v>
      </c>
      <c r="L10" s="321">
        <v>6290000</v>
      </c>
      <c r="M10" s="321">
        <f>E10-L10</f>
        <v>3710000</v>
      </c>
      <c r="N10" s="50"/>
      <c r="O10" s="51"/>
      <c r="P10" s="41">
        <v>10000000</v>
      </c>
      <c r="Q10" s="52">
        <f t="shared" si="2"/>
        <v>0</v>
      </c>
    </row>
    <row r="11" spans="1:17" s="42" customFormat="1" ht="33.75" customHeight="1" x14ac:dyDescent="0.3">
      <c r="A11" s="53">
        <v>2</v>
      </c>
      <c r="B11" s="54"/>
      <c r="C11" s="396" t="s">
        <v>20</v>
      </c>
      <c r="D11" s="397"/>
      <c r="E11" s="47">
        <v>10000000</v>
      </c>
      <c r="F11" s="47">
        <v>10000000</v>
      </c>
      <c r="G11" s="45">
        <v>0</v>
      </c>
      <c r="H11" s="46">
        <v>0</v>
      </c>
      <c r="I11" s="46">
        <v>10000000</v>
      </c>
      <c r="J11" s="48" t="s">
        <v>18</v>
      </c>
      <c r="K11" s="56" t="s">
        <v>178</v>
      </c>
      <c r="L11" s="322">
        <v>5659696.5999999996</v>
      </c>
      <c r="M11" s="322">
        <f>E11-L11</f>
        <v>4340303.4000000004</v>
      </c>
      <c r="N11" s="50"/>
      <c r="O11" s="51"/>
      <c r="P11" s="41">
        <v>10000000</v>
      </c>
      <c r="Q11" s="52">
        <f t="shared" si="2"/>
        <v>0</v>
      </c>
    </row>
    <row r="12" spans="1:17" s="42" customFormat="1" ht="33.75" customHeight="1" x14ac:dyDescent="0.3">
      <c r="A12" s="43">
        <v>3</v>
      </c>
      <c r="B12" s="44"/>
      <c r="C12" s="396" t="s">
        <v>21</v>
      </c>
      <c r="D12" s="397"/>
      <c r="E12" s="47">
        <v>10000000</v>
      </c>
      <c r="F12" s="47">
        <v>10000000</v>
      </c>
      <c r="G12" s="45">
        <v>0</v>
      </c>
      <c r="H12" s="46">
        <v>0</v>
      </c>
      <c r="I12" s="46">
        <v>10000000</v>
      </c>
      <c r="J12" s="48" t="s">
        <v>18</v>
      </c>
      <c r="K12" s="56" t="s">
        <v>178</v>
      </c>
      <c r="L12" s="321">
        <v>5669758.5499999998</v>
      </c>
      <c r="M12" s="321">
        <f>I12-L12</f>
        <v>4330241.45</v>
      </c>
      <c r="N12" s="50"/>
      <c r="O12" s="51"/>
      <c r="P12" s="41">
        <v>10000000</v>
      </c>
      <c r="Q12" s="52">
        <f t="shared" si="2"/>
        <v>0</v>
      </c>
    </row>
    <row r="13" spans="1:17" s="42" customFormat="1" ht="35.25" customHeight="1" x14ac:dyDescent="0.3">
      <c r="A13" s="53">
        <v>4</v>
      </c>
      <c r="B13" s="54"/>
      <c r="C13" s="396" t="s">
        <v>22</v>
      </c>
      <c r="D13" s="397"/>
      <c r="E13" s="47">
        <v>10000000</v>
      </c>
      <c r="F13" s="47">
        <v>10000000</v>
      </c>
      <c r="G13" s="45">
        <v>0</v>
      </c>
      <c r="H13" s="46">
        <v>0</v>
      </c>
      <c r="I13" s="46">
        <v>10000000</v>
      </c>
      <c r="J13" s="48" t="s">
        <v>18</v>
      </c>
      <c r="K13" s="56" t="s">
        <v>179</v>
      </c>
      <c r="L13" s="321">
        <v>9745000</v>
      </c>
      <c r="M13" s="321">
        <f>E13-L13</f>
        <v>255000</v>
      </c>
      <c r="N13" s="50"/>
      <c r="O13" s="51"/>
      <c r="P13" s="41">
        <v>10000000</v>
      </c>
      <c r="Q13" s="52">
        <f t="shared" si="2"/>
        <v>0</v>
      </c>
    </row>
    <row r="14" spans="1:17" s="42" customFormat="1" ht="35.25" customHeight="1" x14ac:dyDescent="0.3">
      <c r="A14" s="53">
        <v>5</v>
      </c>
      <c r="B14" s="54"/>
      <c r="C14" s="396" t="s">
        <v>24</v>
      </c>
      <c r="D14" s="397"/>
      <c r="E14" s="47">
        <v>10000000</v>
      </c>
      <c r="F14" s="47">
        <v>10000000</v>
      </c>
      <c r="G14" s="45">
        <v>0</v>
      </c>
      <c r="H14" s="46">
        <v>0</v>
      </c>
      <c r="I14" s="46">
        <v>10000000</v>
      </c>
      <c r="J14" s="48" t="s">
        <v>18</v>
      </c>
      <c r="K14" s="56" t="s">
        <v>179</v>
      </c>
      <c r="L14" s="321">
        <v>9690000</v>
      </c>
      <c r="M14" s="321">
        <f t="shared" ref="M14:M16" si="4">E14-L14</f>
        <v>310000</v>
      </c>
      <c r="N14" s="50"/>
      <c r="O14" s="51"/>
      <c r="P14" s="41">
        <v>10000000</v>
      </c>
      <c r="Q14" s="52">
        <f t="shared" si="2"/>
        <v>0</v>
      </c>
    </row>
    <row r="15" spans="1:17" s="42" customFormat="1" ht="35.25" customHeight="1" x14ac:dyDescent="0.3">
      <c r="A15" s="53">
        <v>6</v>
      </c>
      <c r="B15" s="54"/>
      <c r="C15" s="396" t="s">
        <v>25</v>
      </c>
      <c r="D15" s="397"/>
      <c r="E15" s="47">
        <v>10000000</v>
      </c>
      <c r="F15" s="47">
        <v>10000000</v>
      </c>
      <c r="G15" s="45">
        <v>0</v>
      </c>
      <c r="H15" s="46">
        <v>0</v>
      </c>
      <c r="I15" s="46">
        <v>10000000</v>
      </c>
      <c r="J15" s="48" t="s">
        <v>18</v>
      </c>
      <c r="K15" s="56" t="s">
        <v>179</v>
      </c>
      <c r="L15" s="321">
        <v>9676000</v>
      </c>
      <c r="M15" s="321">
        <f t="shared" si="4"/>
        <v>324000</v>
      </c>
      <c r="N15" s="50"/>
      <c r="O15" s="51"/>
      <c r="P15" s="41">
        <v>10000000</v>
      </c>
      <c r="Q15" s="52">
        <f t="shared" si="2"/>
        <v>0</v>
      </c>
    </row>
    <row r="16" spans="1:17" s="42" customFormat="1" ht="35.25" customHeight="1" x14ac:dyDescent="0.3">
      <c r="A16" s="43">
        <v>7</v>
      </c>
      <c r="B16" s="44"/>
      <c r="C16" s="396" t="s">
        <v>26</v>
      </c>
      <c r="D16" s="397"/>
      <c r="E16" s="47">
        <v>10000000</v>
      </c>
      <c r="F16" s="47">
        <v>10000000</v>
      </c>
      <c r="G16" s="45">
        <v>0</v>
      </c>
      <c r="H16" s="46">
        <v>0</v>
      </c>
      <c r="I16" s="46">
        <v>10000000</v>
      </c>
      <c r="J16" s="48" t="s">
        <v>18</v>
      </c>
      <c r="K16" s="56" t="s">
        <v>203</v>
      </c>
      <c r="L16" s="321">
        <v>9725000</v>
      </c>
      <c r="M16" s="321">
        <f t="shared" si="4"/>
        <v>275000</v>
      </c>
      <c r="N16" s="50"/>
      <c r="O16" s="51"/>
      <c r="P16" s="41">
        <v>10000000</v>
      </c>
      <c r="Q16" s="52">
        <f t="shared" si="2"/>
        <v>0</v>
      </c>
    </row>
    <row r="17" spans="1:17" s="55" customFormat="1" ht="34.5" customHeight="1" x14ac:dyDescent="0.3">
      <c r="A17" s="53">
        <v>8</v>
      </c>
      <c r="B17" s="54"/>
      <c r="C17" s="396" t="s">
        <v>27</v>
      </c>
      <c r="D17" s="397"/>
      <c r="E17" s="47">
        <v>35000000</v>
      </c>
      <c r="F17" s="47">
        <v>35000000</v>
      </c>
      <c r="G17" s="45">
        <v>0</v>
      </c>
      <c r="H17" s="46">
        <v>0</v>
      </c>
      <c r="I17" s="46">
        <v>35000000</v>
      </c>
      <c r="J17" s="48" t="s">
        <v>18</v>
      </c>
      <c r="K17" s="56" t="s">
        <v>178</v>
      </c>
      <c r="L17" s="321">
        <v>18976347</v>
      </c>
      <c r="M17" s="321">
        <f>E17-L17</f>
        <v>16023653</v>
      </c>
      <c r="N17" s="50"/>
      <c r="O17" s="51" t="s">
        <v>173</v>
      </c>
      <c r="P17" s="41">
        <v>35000000</v>
      </c>
      <c r="Q17" s="52">
        <f t="shared" si="2"/>
        <v>0</v>
      </c>
    </row>
    <row r="18" spans="1:17" s="55" customFormat="1" ht="34.5" x14ac:dyDescent="0.3">
      <c r="A18" s="43">
        <v>9</v>
      </c>
      <c r="B18" s="44"/>
      <c r="C18" s="416" t="s">
        <v>28</v>
      </c>
      <c r="D18" s="397"/>
      <c r="E18" s="47">
        <v>5000000</v>
      </c>
      <c r="F18" s="47">
        <v>5000000</v>
      </c>
      <c r="G18" s="45">
        <v>0</v>
      </c>
      <c r="H18" s="46">
        <v>0</v>
      </c>
      <c r="I18" s="46">
        <v>5000000</v>
      </c>
      <c r="J18" s="48" t="s">
        <v>18</v>
      </c>
      <c r="K18" s="56" t="s">
        <v>29</v>
      </c>
      <c r="L18" s="321">
        <v>4982000</v>
      </c>
      <c r="M18" s="321">
        <f t="shared" ref="M18:M23" si="5">I18-L18</f>
        <v>18000</v>
      </c>
      <c r="N18" s="49"/>
      <c r="O18" s="51"/>
      <c r="P18" s="41">
        <v>5000000</v>
      </c>
      <c r="Q18" s="52">
        <f t="shared" si="2"/>
        <v>0</v>
      </c>
    </row>
    <row r="19" spans="1:17" s="55" customFormat="1" ht="34.5" x14ac:dyDescent="0.3">
      <c r="A19" s="53">
        <v>10</v>
      </c>
      <c r="B19" s="54"/>
      <c r="C19" s="396" t="s">
        <v>30</v>
      </c>
      <c r="D19" s="397"/>
      <c r="E19" s="47">
        <v>4000000</v>
      </c>
      <c r="F19" s="47">
        <v>4000000</v>
      </c>
      <c r="G19" s="45">
        <v>0</v>
      </c>
      <c r="H19" s="46">
        <v>0</v>
      </c>
      <c r="I19" s="46">
        <v>4000000</v>
      </c>
      <c r="J19" s="48" t="s">
        <v>18</v>
      </c>
      <c r="K19" s="57" t="s">
        <v>29</v>
      </c>
      <c r="L19" s="321">
        <v>3980000</v>
      </c>
      <c r="M19" s="321">
        <f t="shared" si="5"/>
        <v>20000</v>
      </c>
      <c r="N19" s="49"/>
      <c r="O19" s="51"/>
      <c r="P19" s="41">
        <v>4000000</v>
      </c>
      <c r="Q19" s="52">
        <f t="shared" si="2"/>
        <v>0</v>
      </c>
    </row>
    <row r="20" spans="1:17" s="55" customFormat="1" ht="34.5" x14ac:dyDescent="0.3">
      <c r="A20" s="43">
        <v>11</v>
      </c>
      <c r="B20" s="44"/>
      <c r="C20" s="396" t="s">
        <v>31</v>
      </c>
      <c r="D20" s="397"/>
      <c r="E20" s="47">
        <v>6000000</v>
      </c>
      <c r="F20" s="47">
        <v>6000000</v>
      </c>
      <c r="G20" s="45">
        <v>0</v>
      </c>
      <c r="H20" s="46">
        <v>0</v>
      </c>
      <c r="I20" s="46">
        <v>6000000</v>
      </c>
      <c r="J20" s="48" t="s">
        <v>18</v>
      </c>
      <c r="K20" s="56" t="s">
        <v>171</v>
      </c>
      <c r="L20" s="321">
        <v>5937000</v>
      </c>
      <c r="M20" s="321">
        <f t="shared" si="5"/>
        <v>63000</v>
      </c>
      <c r="N20" s="50"/>
      <c r="O20" s="51"/>
      <c r="P20" s="41">
        <v>6000000</v>
      </c>
      <c r="Q20" s="52">
        <f t="shared" si="2"/>
        <v>0</v>
      </c>
    </row>
    <row r="21" spans="1:17" s="55" customFormat="1" ht="33.75" customHeight="1" x14ac:dyDescent="0.3">
      <c r="A21" s="53">
        <v>12</v>
      </c>
      <c r="B21" s="54"/>
      <c r="C21" s="396" t="s">
        <v>32</v>
      </c>
      <c r="D21" s="397"/>
      <c r="E21" s="47">
        <v>5000000</v>
      </c>
      <c r="F21" s="47">
        <v>5000000</v>
      </c>
      <c r="G21" s="45">
        <v>0</v>
      </c>
      <c r="H21" s="46">
        <v>0</v>
      </c>
      <c r="I21" s="46">
        <v>5000000</v>
      </c>
      <c r="J21" s="48" t="s">
        <v>18</v>
      </c>
      <c r="K21" s="56" t="s">
        <v>29</v>
      </c>
      <c r="L21" s="321">
        <v>4944000</v>
      </c>
      <c r="M21" s="321">
        <f t="shared" si="5"/>
        <v>56000</v>
      </c>
      <c r="N21" s="50"/>
      <c r="O21" s="51"/>
      <c r="P21" s="41">
        <v>5000000</v>
      </c>
      <c r="Q21" s="52">
        <f t="shared" si="2"/>
        <v>0</v>
      </c>
    </row>
    <row r="22" spans="1:17" s="55" customFormat="1" ht="34.5" x14ac:dyDescent="0.3">
      <c r="A22" s="43">
        <v>13</v>
      </c>
      <c r="B22" s="44"/>
      <c r="C22" s="396" t="s">
        <v>33</v>
      </c>
      <c r="D22" s="397"/>
      <c r="E22" s="47">
        <v>1355000</v>
      </c>
      <c r="F22" s="47">
        <v>1355000</v>
      </c>
      <c r="G22" s="45">
        <v>0</v>
      </c>
      <c r="H22" s="46">
        <v>0</v>
      </c>
      <c r="I22" s="46">
        <v>1355000</v>
      </c>
      <c r="J22" s="48" t="s">
        <v>18</v>
      </c>
      <c r="K22" s="56" t="s">
        <v>29</v>
      </c>
      <c r="L22" s="321">
        <v>814935</v>
      </c>
      <c r="M22" s="321">
        <f t="shared" si="5"/>
        <v>540065</v>
      </c>
      <c r="N22" s="50"/>
      <c r="O22" s="51"/>
      <c r="P22" s="41">
        <v>1355000</v>
      </c>
      <c r="Q22" s="52">
        <f t="shared" si="2"/>
        <v>0</v>
      </c>
    </row>
    <row r="23" spans="1:17" s="55" customFormat="1" ht="34.5" x14ac:dyDescent="0.3">
      <c r="A23" s="58">
        <v>14</v>
      </c>
      <c r="B23" s="59"/>
      <c r="C23" s="396" t="s">
        <v>34</v>
      </c>
      <c r="D23" s="397"/>
      <c r="E23" s="47">
        <v>1581000</v>
      </c>
      <c r="F23" s="47">
        <v>1581000</v>
      </c>
      <c r="G23" s="45">
        <v>0</v>
      </c>
      <c r="H23" s="46">
        <v>0</v>
      </c>
      <c r="I23" s="47">
        <v>1581000</v>
      </c>
      <c r="J23" s="48" t="s">
        <v>18</v>
      </c>
      <c r="K23" s="57" t="s">
        <v>29</v>
      </c>
      <c r="L23" s="321">
        <v>939870</v>
      </c>
      <c r="M23" s="321">
        <f t="shared" si="5"/>
        <v>641130</v>
      </c>
      <c r="N23" s="50"/>
      <c r="O23" s="51"/>
      <c r="P23" s="41">
        <v>2000000</v>
      </c>
      <c r="Q23" s="52">
        <f t="shared" si="2"/>
        <v>419000</v>
      </c>
    </row>
    <row r="24" spans="1:17" s="42" customFormat="1" ht="17.25" customHeight="1" x14ac:dyDescent="0.3">
      <c r="A24" s="36"/>
      <c r="B24" s="37" t="s">
        <v>35</v>
      </c>
      <c r="C24" s="38"/>
      <c r="D24" s="60"/>
      <c r="E24" s="61">
        <f>SUM(E25:E28)</f>
        <v>102397000</v>
      </c>
      <c r="F24" s="61">
        <f>SUM(F25:F28)</f>
        <v>102397000</v>
      </c>
      <c r="G24" s="61">
        <f t="shared" ref="G24:I24" si="6">SUM(G25:G28)</f>
        <v>0</v>
      </c>
      <c r="H24" s="61">
        <f t="shared" si="6"/>
        <v>0</v>
      </c>
      <c r="I24" s="61">
        <f t="shared" si="6"/>
        <v>102397000</v>
      </c>
      <c r="J24" s="61">
        <f>SUM(J25:J28)</f>
        <v>0</v>
      </c>
      <c r="K24" s="61">
        <f t="shared" ref="K24" si="7">SUM(K25:K28)</f>
        <v>0</v>
      </c>
      <c r="L24" s="323">
        <f t="shared" ref="L24" si="8">SUM(L25:L28)</f>
        <v>94401000</v>
      </c>
      <c r="M24" s="349">
        <f>M25+M26+M27+M28</f>
        <v>1847000</v>
      </c>
      <c r="N24" s="63"/>
      <c r="O24" s="64"/>
      <c r="P24" s="41">
        <v>105830000</v>
      </c>
      <c r="Q24" s="20">
        <f t="shared" si="2"/>
        <v>3433000</v>
      </c>
    </row>
    <row r="25" spans="1:17" s="42" customFormat="1" ht="34.5" x14ac:dyDescent="0.3">
      <c r="A25" s="53">
        <v>15</v>
      </c>
      <c r="B25" s="54"/>
      <c r="C25" s="396" t="s">
        <v>36</v>
      </c>
      <c r="D25" s="397"/>
      <c r="E25" s="66">
        <v>49647000</v>
      </c>
      <c r="F25" s="66">
        <v>49647000</v>
      </c>
      <c r="G25" s="65">
        <v>0</v>
      </c>
      <c r="H25" s="66">
        <v>0</v>
      </c>
      <c r="I25" s="66">
        <v>49647000</v>
      </c>
      <c r="J25" s="48" t="s">
        <v>37</v>
      </c>
      <c r="K25" s="56" t="s">
        <v>29</v>
      </c>
      <c r="L25" s="321">
        <v>47840000</v>
      </c>
      <c r="M25" s="321">
        <f>I25-L25</f>
        <v>1807000</v>
      </c>
      <c r="N25" s="49"/>
      <c r="O25" s="51"/>
      <c r="P25" s="41">
        <v>50000000</v>
      </c>
      <c r="Q25" s="52">
        <f t="shared" si="2"/>
        <v>353000</v>
      </c>
    </row>
    <row r="26" spans="1:17" s="42" customFormat="1" ht="35.25" customHeight="1" x14ac:dyDescent="0.3">
      <c r="A26" s="53">
        <v>16</v>
      </c>
      <c r="B26" s="54"/>
      <c r="C26" s="417" t="s">
        <v>38</v>
      </c>
      <c r="D26" s="397"/>
      <c r="E26" s="66">
        <v>42161000</v>
      </c>
      <c r="F26" s="66">
        <v>42161000</v>
      </c>
      <c r="G26" s="65">
        <v>0</v>
      </c>
      <c r="H26" s="66">
        <v>0</v>
      </c>
      <c r="I26" s="66">
        <v>42161000</v>
      </c>
      <c r="J26" s="48" t="s">
        <v>37</v>
      </c>
      <c r="K26" s="56" t="s">
        <v>29</v>
      </c>
      <c r="L26" s="321">
        <v>42161000</v>
      </c>
      <c r="M26" s="321">
        <f>I26-L26:L27</f>
        <v>0</v>
      </c>
      <c r="N26" s="49"/>
      <c r="O26" s="51"/>
      <c r="P26" s="41">
        <v>45000000</v>
      </c>
      <c r="Q26" s="52">
        <f t="shared" si="2"/>
        <v>2839000</v>
      </c>
    </row>
    <row r="27" spans="1:17" s="42" customFormat="1" ht="36.75" customHeight="1" x14ac:dyDescent="0.3">
      <c r="A27" s="53">
        <v>17</v>
      </c>
      <c r="B27" s="54"/>
      <c r="C27" s="396" t="s">
        <v>39</v>
      </c>
      <c r="D27" s="397"/>
      <c r="E27" s="66">
        <v>4440000</v>
      </c>
      <c r="F27" s="66">
        <v>4440000</v>
      </c>
      <c r="G27" s="65">
        <v>0</v>
      </c>
      <c r="H27" s="46">
        <v>0</v>
      </c>
      <c r="I27" s="46">
        <v>4440000</v>
      </c>
      <c r="J27" s="48" t="s">
        <v>40</v>
      </c>
      <c r="K27" s="56" t="s">
        <v>205</v>
      </c>
      <c r="L27" s="321">
        <v>4400000</v>
      </c>
      <c r="M27" s="321">
        <f>I27-L27</f>
        <v>40000</v>
      </c>
      <c r="N27" s="50"/>
      <c r="O27" s="51"/>
      <c r="P27" s="41">
        <v>4440000</v>
      </c>
      <c r="Q27" s="52">
        <f t="shared" si="2"/>
        <v>0</v>
      </c>
    </row>
    <row r="28" spans="1:17" s="42" customFormat="1" ht="36.75" customHeight="1" x14ac:dyDescent="0.3">
      <c r="A28" s="53">
        <v>18</v>
      </c>
      <c r="B28" s="54"/>
      <c r="C28" s="396" t="s">
        <v>41</v>
      </c>
      <c r="D28" s="397"/>
      <c r="E28" s="66">
        <v>6149000</v>
      </c>
      <c r="F28" s="66">
        <v>6149000</v>
      </c>
      <c r="G28" s="65">
        <v>0</v>
      </c>
      <c r="H28" s="46">
        <v>0</v>
      </c>
      <c r="I28" s="46">
        <v>6149000</v>
      </c>
      <c r="J28" s="48" t="s">
        <v>40</v>
      </c>
      <c r="K28" s="56" t="s">
        <v>204</v>
      </c>
      <c r="L28" s="321">
        <v>0</v>
      </c>
      <c r="M28" s="321">
        <v>0</v>
      </c>
      <c r="N28" s="50"/>
      <c r="O28" s="51"/>
      <c r="P28" s="41">
        <v>6390000</v>
      </c>
      <c r="Q28" s="52">
        <f t="shared" si="2"/>
        <v>241000</v>
      </c>
    </row>
    <row r="29" spans="1:17" x14ac:dyDescent="0.3">
      <c r="A29" s="406" t="s">
        <v>42</v>
      </c>
      <c r="B29" s="402"/>
      <c r="C29" s="402"/>
      <c r="D29" s="397"/>
      <c r="E29" s="67">
        <v>150779600</v>
      </c>
      <c r="F29" s="67">
        <f>F30</f>
        <v>119135900</v>
      </c>
      <c r="G29" s="67">
        <f t="shared" ref="G29:M29" si="9">G30</f>
        <v>90428400</v>
      </c>
      <c r="H29" s="67">
        <f t="shared" si="9"/>
        <v>11021500</v>
      </c>
      <c r="I29" s="67">
        <f t="shared" si="9"/>
        <v>17686000</v>
      </c>
      <c r="J29" s="67"/>
      <c r="K29" s="67"/>
      <c r="L29" s="324">
        <f t="shared" si="9"/>
        <v>17825814.050000001</v>
      </c>
      <c r="M29" s="324">
        <f t="shared" si="9"/>
        <v>3781685.9499999993</v>
      </c>
      <c r="N29" s="69"/>
      <c r="O29" s="70"/>
      <c r="P29" s="19">
        <v>150779600</v>
      </c>
      <c r="Q29" s="20">
        <f t="shared" si="2"/>
        <v>133093600</v>
      </c>
    </row>
    <row r="30" spans="1:17" s="42" customFormat="1" ht="17.25" customHeight="1" x14ac:dyDescent="0.3">
      <c r="A30" s="71">
        <v>19</v>
      </c>
      <c r="B30" s="72"/>
      <c r="C30" s="73" t="s">
        <v>43</v>
      </c>
      <c r="D30" s="72"/>
      <c r="E30" s="74">
        <v>150779600</v>
      </c>
      <c r="F30" s="74">
        <f>F31+F41+F44</f>
        <v>119135900</v>
      </c>
      <c r="G30" s="74">
        <f>G31+G41+G44</f>
        <v>90428400</v>
      </c>
      <c r="H30" s="74">
        <f>H31+H41+H44</f>
        <v>11021500</v>
      </c>
      <c r="I30" s="74">
        <f>I31+I41+I44</f>
        <v>17686000</v>
      </c>
      <c r="J30" s="74"/>
      <c r="K30" s="74"/>
      <c r="L30" s="325">
        <f t="shared" ref="L30:M30" si="10">L31+L41+L44</f>
        <v>17825814.050000001</v>
      </c>
      <c r="M30" s="325">
        <f t="shared" si="10"/>
        <v>3781685.9499999993</v>
      </c>
      <c r="N30" s="75"/>
      <c r="O30" s="76"/>
      <c r="P30" s="41">
        <v>150779600</v>
      </c>
      <c r="Q30" s="20">
        <f t="shared" si="2"/>
        <v>133093600</v>
      </c>
    </row>
    <row r="31" spans="1:17" ht="17.25" customHeight="1" x14ac:dyDescent="0.3">
      <c r="A31" s="77"/>
      <c r="B31" s="78"/>
      <c r="C31" s="79"/>
      <c r="D31" s="79" t="s">
        <v>44</v>
      </c>
      <c r="E31" s="81">
        <v>139585700</v>
      </c>
      <c r="F31" s="81">
        <v>107942000</v>
      </c>
      <c r="G31" s="80">
        <v>84056000</v>
      </c>
      <c r="H31" s="80">
        <v>6550000</v>
      </c>
      <c r="I31" s="80">
        <v>17336000</v>
      </c>
      <c r="J31" s="82" t="s">
        <v>45</v>
      </c>
      <c r="K31" s="84"/>
      <c r="L31" s="326">
        <f>SUM(L32:L40)</f>
        <v>16606314.050000001</v>
      </c>
      <c r="M31" s="326">
        <f>SUM(M32:M40)</f>
        <v>3779685.9499999993</v>
      </c>
      <c r="N31" s="84"/>
      <c r="O31" s="85"/>
      <c r="P31" s="19">
        <v>139585700</v>
      </c>
      <c r="Q31" s="20">
        <f t="shared" si="2"/>
        <v>122249700</v>
      </c>
    </row>
    <row r="32" spans="1:17" s="1" customFormat="1" ht="34.5" customHeight="1" x14ac:dyDescent="0.2">
      <c r="A32" s="86"/>
      <c r="B32" s="87"/>
      <c r="C32" s="88"/>
      <c r="D32" s="89" t="s">
        <v>185</v>
      </c>
      <c r="E32" s="92"/>
      <c r="F32" s="92"/>
      <c r="G32" s="90"/>
      <c r="H32" s="91">
        <f>1125000</f>
        <v>1125000</v>
      </c>
      <c r="I32" s="90"/>
      <c r="J32" s="93"/>
      <c r="K32" s="410" t="s">
        <v>169</v>
      </c>
      <c r="L32" s="411"/>
      <c r="M32" s="411"/>
      <c r="N32" s="411"/>
      <c r="O32" s="412"/>
      <c r="P32" s="19"/>
      <c r="Q32" s="20"/>
    </row>
    <row r="33" spans="1:17" s="1" customFormat="1" ht="34.5" x14ac:dyDescent="0.2">
      <c r="A33" s="86"/>
      <c r="B33" s="87"/>
      <c r="C33" s="88"/>
      <c r="D33" s="89" t="s">
        <v>184</v>
      </c>
      <c r="E33" s="92"/>
      <c r="F33" s="92"/>
      <c r="G33" s="90"/>
      <c r="H33" s="91">
        <v>600000</v>
      </c>
      <c r="I33" s="90"/>
      <c r="J33" s="93"/>
      <c r="K33" s="57" t="s">
        <v>187</v>
      </c>
      <c r="L33" s="327">
        <v>535000</v>
      </c>
      <c r="M33" s="327">
        <f>H33-L33</f>
        <v>65000</v>
      </c>
      <c r="N33" s="94"/>
      <c r="O33" s="95"/>
      <c r="P33" s="19"/>
      <c r="Q33" s="20"/>
    </row>
    <row r="34" spans="1:17" s="1" customFormat="1" ht="34.5" x14ac:dyDescent="0.2">
      <c r="A34" s="86"/>
      <c r="B34" s="87"/>
      <c r="C34" s="88"/>
      <c r="D34" s="89" t="s">
        <v>183</v>
      </c>
      <c r="E34" s="92"/>
      <c r="F34" s="92"/>
      <c r="G34" s="90"/>
      <c r="H34" s="91">
        <v>500000</v>
      </c>
      <c r="I34" s="90"/>
      <c r="J34" s="93"/>
      <c r="K34" s="57" t="s">
        <v>187</v>
      </c>
      <c r="L34" s="327">
        <v>361125</v>
      </c>
      <c r="M34" s="327">
        <f>H34-L34</f>
        <v>138875</v>
      </c>
      <c r="N34" s="94"/>
      <c r="O34" s="95"/>
      <c r="P34" s="19"/>
      <c r="Q34" s="20"/>
    </row>
    <row r="35" spans="1:17" s="1" customFormat="1" ht="47.25" x14ac:dyDescent="0.2">
      <c r="A35" s="86"/>
      <c r="B35" s="87"/>
      <c r="C35" s="88"/>
      <c r="D35" s="89" t="s">
        <v>182</v>
      </c>
      <c r="E35" s="92"/>
      <c r="F35" s="92"/>
      <c r="G35" s="90"/>
      <c r="H35" s="91">
        <v>2375000</v>
      </c>
      <c r="I35" s="90"/>
      <c r="J35" s="93"/>
      <c r="K35" s="364" t="s">
        <v>215</v>
      </c>
      <c r="L35" s="327">
        <v>0</v>
      </c>
      <c r="M35" s="327">
        <v>0</v>
      </c>
      <c r="N35" s="94"/>
      <c r="O35" s="95" t="s">
        <v>216</v>
      </c>
      <c r="P35" s="19"/>
      <c r="Q35" s="20"/>
    </row>
    <row r="36" spans="1:17" s="1" customFormat="1" ht="34.5" x14ac:dyDescent="0.2">
      <c r="A36" s="86"/>
      <c r="B36" s="87"/>
      <c r="C36" s="88"/>
      <c r="D36" s="89" t="s">
        <v>181</v>
      </c>
      <c r="E36" s="92"/>
      <c r="F36" s="92"/>
      <c r="G36" s="90"/>
      <c r="H36" s="91">
        <v>500000</v>
      </c>
      <c r="I36" s="90"/>
      <c r="J36" s="93"/>
      <c r="K36" s="57" t="s">
        <v>187</v>
      </c>
      <c r="L36" s="327">
        <v>428000</v>
      </c>
      <c r="M36" s="327">
        <f>H36-L36</f>
        <v>72000</v>
      </c>
      <c r="N36" s="94"/>
      <c r="O36" s="95"/>
      <c r="P36" s="19"/>
      <c r="Q36" s="20"/>
    </row>
    <row r="37" spans="1:17" s="1" customFormat="1" ht="34.5" x14ac:dyDescent="0.2">
      <c r="A37" s="86"/>
      <c r="B37" s="87"/>
      <c r="C37" s="88"/>
      <c r="D37" s="89" t="s">
        <v>180</v>
      </c>
      <c r="E37" s="92"/>
      <c r="F37" s="92"/>
      <c r="G37" s="90"/>
      <c r="H37" s="91">
        <v>450000</v>
      </c>
      <c r="I37" s="90"/>
      <c r="J37" s="93"/>
      <c r="K37" s="57" t="s">
        <v>187</v>
      </c>
      <c r="L37" s="327">
        <v>347750</v>
      </c>
      <c r="M37" s="327">
        <f>H37-L37</f>
        <v>102250</v>
      </c>
      <c r="N37" s="94"/>
      <c r="O37" s="95"/>
      <c r="P37" s="19"/>
      <c r="Q37" s="20"/>
    </row>
    <row r="38" spans="1:17" s="1" customFormat="1" ht="34.5" x14ac:dyDescent="0.2">
      <c r="A38" s="86"/>
      <c r="B38" s="87"/>
      <c r="C38" s="88"/>
      <c r="D38" s="89" t="s">
        <v>46</v>
      </c>
      <c r="E38" s="92"/>
      <c r="F38" s="92"/>
      <c r="G38" s="90"/>
      <c r="H38" s="91">
        <f>375000+137500</f>
        <v>512500</v>
      </c>
      <c r="I38" s="90"/>
      <c r="J38" s="93"/>
      <c r="K38" s="57" t="s">
        <v>186</v>
      </c>
      <c r="L38" s="327">
        <v>331250</v>
      </c>
      <c r="M38" s="327">
        <f>H38-L38</f>
        <v>181250</v>
      </c>
      <c r="N38" s="94"/>
      <c r="O38" s="95"/>
      <c r="P38" s="19"/>
      <c r="Q38" s="20"/>
    </row>
    <row r="39" spans="1:17" s="1" customFormat="1" ht="34.5" x14ac:dyDescent="0.2">
      <c r="A39" s="86"/>
      <c r="B39" s="87"/>
      <c r="C39" s="88"/>
      <c r="D39" s="89" t="s">
        <v>47</v>
      </c>
      <c r="E39" s="92"/>
      <c r="F39" s="92"/>
      <c r="G39" s="90"/>
      <c r="H39" s="91">
        <v>487500</v>
      </c>
      <c r="I39" s="90"/>
      <c r="J39" s="93"/>
      <c r="K39" s="57" t="s">
        <v>130</v>
      </c>
      <c r="L39" s="327">
        <v>482500</v>
      </c>
      <c r="M39" s="327">
        <f>H39-L39</f>
        <v>5000</v>
      </c>
      <c r="N39" s="94"/>
      <c r="O39" s="95"/>
      <c r="P39" s="19"/>
      <c r="Q39" s="20"/>
    </row>
    <row r="40" spans="1:17" s="1" customFormat="1" ht="34.5" x14ac:dyDescent="0.2">
      <c r="A40" s="96"/>
      <c r="B40" s="97"/>
      <c r="C40" s="98"/>
      <c r="D40" s="98" t="s">
        <v>48</v>
      </c>
      <c r="E40" s="100">
        <v>29366700</v>
      </c>
      <c r="F40" s="100"/>
      <c r="G40" s="99"/>
      <c r="H40" s="99"/>
      <c r="I40" s="99">
        <v>17336000</v>
      </c>
      <c r="J40" s="101"/>
      <c r="K40" s="128" t="s">
        <v>188</v>
      </c>
      <c r="L40" s="328">
        <v>14120689.050000001</v>
      </c>
      <c r="M40" s="350">
        <f>I40-L40</f>
        <v>3215310.9499999993</v>
      </c>
      <c r="N40" s="94"/>
      <c r="O40" s="103"/>
      <c r="P40" s="19"/>
      <c r="Q40" s="20"/>
    </row>
    <row r="41" spans="1:17" x14ac:dyDescent="0.3">
      <c r="A41" s="104"/>
      <c r="B41" s="105"/>
      <c r="C41" s="106"/>
      <c r="D41" s="106" t="s">
        <v>49</v>
      </c>
      <c r="E41" s="108">
        <v>6261900</v>
      </c>
      <c r="F41" s="108">
        <v>6261900</v>
      </c>
      <c r="G41" s="107">
        <v>4690400</v>
      </c>
      <c r="H41" s="107">
        <v>1221500</v>
      </c>
      <c r="I41" s="107">
        <v>350000</v>
      </c>
      <c r="J41" s="109" t="s">
        <v>50</v>
      </c>
      <c r="K41" s="94"/>
      <c r="L41" s="329">
        <f>L42+L43</f>
        <v>1219500</v>
      </c>
      <c r="M41" s="329">
        <f>M42+M43</f>
        <v>2000</v>
      </c>
      <c r="N41" s="111"/>
      <c r="O41" s="112"/>
      <c r="P41" s="19">
        <v>6261900</v>
      </c>
      <c r="Q41" s="20">
        <f>P41-I41</f>
        <v>5911900</v>
      </c>
    </row>
    <row r="42" spans="1:17" s="1" customFormat="1" ht="34.5" x14ac:dyDescent="0.2">
      <c r="A42" s="113"/>
      <c r="B42" s="114"/>
      <c r="C42" s="115"/>
      <c r="D42" s="116" t="s">
        <v>11</v>
      </c>
      <c r="E42" s="119"/>
      <c r="F42" s="119"/>
      <c r="G42" s="117"/>
      <c r="H42" s="118">
        <v>1221500</v>
      </c>
      <c r="I42" s="117"/>
      <c r="J42" s="120"/>
      <c r="K42" s="57" t="s">
        <v>29</v>
      </c>
      <c r="L42" s="330">
        <v>1219500</v>
      </c>
      <c r="M42" s="330">
        <f>H42-L42</f>
        <v>2000</v>
      </c>
      <c r="N42" s="110"/>
      <c r="O42" s="121"/>
      <c r="P42" s="19"/>
      <c r="Q42" s="20"/>
    </row>
    <row r="43" spans="1:17" s="1" customFormat="1" ht="34.5" customHeight="1" x14ac:dyDescent="0.2">
      <c r="A43" s="122"/>
      <c r="B43" s="123"/>
      <c r="C43" s="124"/>
      <c r="D43" s="124" t="s">
        <v>51</v>
      </c>
      <c r="E43" s="126"/>
      <c r="F43" s="126"/>
      <c r="G43" s="125"/>
      <c r="H43" s="125"/>
      <c r="I43" s="125">
        <v>350000</v>
      </c>
      <c r="J43" s="127"/>
      <c r="K43" s="413" t="s">
        <v>169</v>
      </c>
      <c r="L43" s="414"/>
      <c r="M43" s="414"/>
      <c r="N43" s="415"/>
      <c r="O43" s="312" t="s">
        <v>197</v>
      </c>
      <c r="P43" s="19"/>
      <c r="Q43" s="20"/>
    </row>
    <row r="44" spans="1:17" ht="34.5" x14ac:dyDescent="0.3">
      <c r="A44" s="96"/>
      <c r="B44" s="129"/>
      <c r="C44" s="98"/>
      <c r="D44" s="98" t="s">
        <v>52</v>
      </c>
      <c r="E44" s="100">
        <v>4932000</v>
      </c>
      <c r="F44" s="100">
        <v>4932000</v>
      </c>
      <c r="G44" s="99">
        <v>1682000</v>
      </c>
      <c r="H44" s="99">
        <v>3250000</v>
      </c>
      <c r="I44" s="99">
        <v>0</v>
      </c>
      <c r="J44" s="101" t="s">
        <v>53</v>
      </c>
      <c r="K44" s="49" t="s">
        <v>23</v>
      </c>
      <c r="L44" s="331">
        <v>0</v>
      </c>
      <c r="M44" s="331">
        <v>0</v>
      </c>
      <c r="N44" s="102">
        <v>42915</v>
      </c>
      <c r="O44" s="130"/>
      <c r="P44" s="19">
        <v>4932000</v>
      </c>
      <c r="Q44" s="20">
        <f t="shared" ref="Q44:Q66" si="11">P44-I44</f>
        <v>4932000</v>
      </c>
    </row>
    <row r="45" spans="1:17" x14ac:dyDescent="0.3">
      <c r="A45" s="406" t="s">
        <v>54</v>
      </c>
      <c r="B45" s="402"/>
      <c r="C45" s="402"/>
      <c r="D45" s="397"/>
      <c r="E45" s="67">
        <v>1400000</v>
      </c>
      <c r="F45" s="67">
        <v>1400000</v>
      </c>
      <c r="G45" s="67">
        <f t="shared" ref="G45:I45" si="12">G46+G48</f>
        <v>1400000</v>
      </c>
      <c r="H45" s="67">
        <f t="shared" si="12"/>
        <v>0</v>
      </c>
      <c r="I45" s="67">
        <f t="shared" si="12"/>
        <v>0</v>
      </c>
      <c r="J45" s="68"/>
      <c r="K45" s="131"/>
      <c r="L45" s="332">
        <v>0</v>
      </c>
      <c r="M45" s="332">
        <v>0</v>
      </c>
      <c r="N45" s="68"/>
      <c r="O45" s="132"/>
      <c r="P45" s="19">
        <v>1400000</v>
      </c>
      <c r="Q45" s="20">
        <f t="shared" si="11"/>
        <v>1400000</v>
      </c>
    </row>
    <row r="46" spans="1:17" s="42" customFormat="1" ht="17.25" customHeight="1" x14ac:dyDescent="0.3">
      <c r="A46" s="71">
        <v>20</v>
      </c>
      <c r="B46" s="38"/>
      <c r="C46" s="133" t="s">
        <v>55</v>
      </c>
      <c r="D46" s="39"/>
      <c r="E46" s="134">
        <v>1200000</v>
      </c>
      <c r="F46" s="134">
        <v>1200000</v>
      </c>
      <c r="G46" s="134">
        <f t="shared" ref="G46:I46" si="13">G47</f>
        <v>1200000</v>
      </c>
      <c r="H46" s="135">
        <f t="shared" si="13"/>
        <v>0</v>
      </c>
      <c r="I46" s="135">
        <f t="shared" si="13"/>
        <v>0</v>
      </c>
      <c r="J46" s="33"/>
      <c r="K46" s="136"/>
      <c r="L46" s="333">
        <v>0</v>
      </c>
      <c r="M46" s="333">
        <v>0</v>
      </c>
      <c r="N46" s="33"/>
      <c r="O46" s="137"/>
      <c r="P46" s="41">
        <v>1200000</v>
      </c>
      <c r="Q46" s="20">
        <f t="shared" si="11"/>
        <v>1200000</v>
      </c>
    </row>
    <row r="47" spans="1:17" ht="34.5" x14ac:dyDescent="0.3">
      <c r="A47" s="138"/>
      <c r="B47" s="139"/>
      <c r="C47" s="140"/>
      <c r="D47" s="141" t="s">
        <v>56</v>
      </c>
      <c r="E47" s="143">
        <v>1200000</v>
      </c>
      <c r="F47" s="143">
        <v>1200000</v>
      </c>
      <c r="G47" s="142">
        <v>1200000</v>
      </c>
      <c r="H47" s="142">
        <v>0</v>
      </c>
      <c r="I47" s="142">
        <v>0</v>
      </c>
      <c r="J47" s="144" t="s">
        <v>57</v>
      </c>
      <c r="K47" s="145"/>
      <c r="L47" s="334">
        <v>0</v>
      </c>
      <c r="M47" s="334">
        <v>0</v>
      </c>
      <c r="N47" s="145"/>
      <c r="O47" s="146"/>
      <c r="P47" s="19">
        <v>1200000</v>
      </c>
      <c r="Q47" s="20">
        <f t="shared" si="11"/>
        <v>1200000</v>
      </c>
    </row>
    <row r="48" spans="1:17" s="42" customFormat="1" x14ac:dyDescent="0.3">
      <c r="A48" s="71">
        <v>21</v>
      </c>
      <c r="B48" s="38"/>
      <c r="C48" s="133" t="s">
        <v>58</v>
      </c>
      <c r="D48" s="39"/>
      <c r="E48" s="135">
        <v>200000</v>
      </c>
      <c r="F48" s="135">
        <v>200000</v>
      </c>
      <c r="G48" s="135">
        <f t="shared" ref="G48:I48" si="14">G49</f>
        <v>200000</v>
      </c>
      <c r="H48" s="135">
        <f t="shared" si="14"/>
        <v>0</v>
      </c>
      <c r="I48" s="135">
        <f t="shared" si="14"/>
        <v>0</v>
      </c>
      <c r="J48" s="62"/>
      <c r="K48" s="147"/>
      <c r="L48" s="335">
        <v>0</v>
      </c>
      <c r="M48" s="335">
        <v>0</v>
      </c>
      <c r="N48" s="62"/>
      <c r="O48" s="148"/>
      <c r="P48" s="41">
        <v>200000</v>
      </c>
      <c r="Q48" s="20">
        <f t="shared" si="11"/>
        <v>200000</v>
      </c>
    </row>
    <row r="49" spans="1:17" s="153" customFormat="1" ht="28.5" customHeight="1" x14ac:dyDescent="0.3">
      <c r="A49" s="138"/>
      <c r="B49" s="139"/>
      <c r="C49" s="140"/>
      <c r="D49" s="141" t="s">
        <v>59</v>
      </c>
      <c r="E49" s="143">
        <v>200000</v>
      </c>
      <c r="F49" s="143">
        <v>200000</v>
      </c>
      <c r="G49" s="149">
        <v>200000</v>
      </c>
      <c r="H49" s="150">
        <v>0</v>
      </c>
      <c r="I49" s="150">
        <v>0</v>
      </c>
      <c r="J49" s="144" t="s">
        <v>60</v>
      </c>
      <c r="K49" s="151"/>
      <c r="L49" s="336">
        <v>0</v>
      </c>
      <c r="M49" s="336">
        <v>0</v>
      </c>
      <c r="N49" s="144"/>
      <c r="O49" s="152"/>
      <c r="P49" s="19">
        <v>200000</v>
      </c>
      <c r="Q49" s="20">
        <f t="shared" si="11"/>
        <v>200000</v>
      </c>
    </row>
    <row r="50" spans="1:17" x14ac:dyDescent="0.3">
      <c r="A50" s="406" t="s">
        <v>61</v>
      </c>
      <c r="B50" s="402"/>
      <c r="C50" s="402"/>
      <c r="D50" s="397"/>
      <c r="E50" s="67">
        <v>17021300</v>
      </c>
      <c r="F50" s="67">
        <v>17021300</v>
      </c>
      <c r="G50" s="67">
        <f>G51+G56</f>
        <v>2245300</v>
      </c>
      <c r="H50" s="67">
        <f>H51+H56</f>
        <v>14776000</v>
      </c>
      <c r="I50" s="67"/>
      <c r="J50" s="68"/>
      <c r="K50" s="131"/>
      <c r="L50" s="332">
        <v>0</v>
      </c>
      <c r="M50" s="332">
        <v>0</v>
      </c>
      <c r="N50" s="68"/>
      <c r="O50" s="132"/>
      <c r="P50" s="19">
        <v>17021300</v>
      </c>
      <c r="Q50" s="20">
        <f t="shared" si="11"/>
        <v>17021300</v>
      </c>
    </row>
    <row r="51" spans="1:17" s="42" customFormat="1" ht="17.25" customHeight="1" x14ac:dyDescent="0.3">
      <c r="A51" s="71">
        <v>22</v>
      </c>
      <c r="B51" s="38"/>
      <c r="C51" s="133" t="s">
        <v>62</v>
      </c>
      <c r="D51" s="39"/>
      <c r="E51" s="134">
        <v>15945300</v>
      </c>
      <c r="F51" s="134">
        <v>15945300</v>
      </c>
      <c r="G51" s="134">
        <f t="shared" ref="G51:I51" si="15">G52</f>
        <v>1169300</v>
      </c>
      <c r="H51" s="135">
        <f t="shared" si="15"/>
        <v>14776000</v>
      </c>
      <c r="I51" s="135">
        <f t="shared" si="15"/>
        <v>0</v>
      </c>
      <c r="J51" s="33"/>
      <c r="K51" s="136"/>
      <c r="L51" s="333">
        <v>0</v>
      </c>
      <c r="M51" s="333">
        <v>0</v>
      </c>
      <c r="N51" s="33"/>
      <c r="O51" s="137"/>
      <c r="P51" s="41">
        <v>15945300</v>
      </c>
      <c r="Q51" s="20">
        <f t="shared" si="11"/>
        <v>15945300</v>
      </c>
    </row>
    <row r="52" spans="1:17" s="153" customFormat="1" x14ac:dyDescent="0.3">
      <c r="A52" s="138"/>
      <c r="B52" s="139"/>
      <c r="C52" s="140"/>
      <c r="D52" s="141" t="s">
        <v>63</v>
      </c>
      <c r="E52" s="143">
        <v>15945300</v>
      </c>
      <c r="F52" s="143">
        <v>15945300</v>
      </c>
      <c r="G52" s="150">
        <f>G53+G54+G55</f>
        <v>1169300</v>
      </c>
      <c r="H52" s="150">
        <f>H53+H54+H55</f>
        <v>14776000</v>
      </c>
      <c r="I52" s="150">
        <v>0</v>
      </c>
      <c r="J52" s="144" t="s">
        <v>57</v>
      </c>
      <c r="K52" s="307"/>
      <c r="L52" s="337"/>
      <c r="M52" s="337"/>
      <c r="N52" s="307"/>
      <c r="O52" s="307"/>
      <c r="P52" s="19">
        <v>15945300</v>
      </c>
      <c r="Q52" s="20">
        <f t="shared" si="11"/>
        <v>15945300</v>
      </c>
    </row>
    <row r="53" spans="1:17" x14ac:dyDescent="0.3">
      <c r="A53" s="104"/>
      <c r="B53" s="105"/>
      <c r="C53" s="105"/>
      <c r="D53" s="154" t="s">
        <v>198</v>
      </c>
      <c r="E53" s="100">
        <v>1089300</v>
      </c>
      <c r="F53" s="100">
        <v>1089300</v>
      </c>
      <c r="G53" s="308">
        <v>1089300</v>
      </c>
      <c r="H53" s="142">
        <v>0</v>
      </c>
      <c r="I53" s="142"/>
      <c r="J53" s="309"/>
      <c r="K53" s="424" t="s">
        <v>169</v>
      </c>
      <c r="L53" s="425"/>
      <c r="M53" s="425"/>
      <c r="N53" s="425"/>
      <c r="O53" s="426"/>
      <c r="P53" s="19">
        <v>1089300</v>
      </c>
      <c r="Q53" s="20">
        <f t="shared" si="11"/>
        <v>1089300</v>
      </c>
    </row>
    <row r="54" spans="1:17" x14ac:dyDescent="0.3">
      <c r="A54" s="104"/>
      <c r="B54" s="105"/>
      <c r="C54" s="105"/>
      <c r="D54" s="154" t="s">
        <v>64</v>
      </c>
      <c r="E54" s="143">
        <v>14776000</v>
      </c>
      <c r="F54" s="143">
        <v>14776000</v>
      </c>
      <c r="G54" s="310">
        <v>0</v>
      </c>
      <c r="H54" s="142">
        <v>14776000</v>
      </c>
      <c r="I54" s="142"/>
      <c r="J54" s="181"/>
      <c r="K54" s="424" t="s">
        <v>169</v>
      </c>
      <c r="L54" s="425"/>
      <c r="M54" s="425"/>
      <c r="N54" s="425"/>
      <c r="O54" s="426"/>
      <c r="P54" s="19">
        <v>14776000</v>
      </c>
      <c r="Q54" s="20">
        <f t="shared" si="11"/>
        <v>14776000</v>
      </c>
    </row>
    <row r="55" spans="1:17" x14ac:dyDescent="0.3">
      <c r="A55" s="138"/>
      <c r="B55" s="139"/>
      <c r="C55" s="139"/>
      <c r="D55" s="156" t="s">
        <v>199</v>
      </c>
      <c r="E55" s="143">
        <v>80000</v>
      </c>
      <c r="F55" s="143">
        <v>80000</v>
      </c>
      <c r="G55" s="311">
        <v>80000</v>
      </c>
      <c r="H55" s="142">
        <v>0</v>
      </c>
      <c r="I55" s="142"/>
      <c r="J55" s="181"/>
      <c r="K55" s="182"/>
      <c r="L55" s="336"/>
      <c r="M55" s="336"/>
      <c r="N55" s="181"/>
      <c r="O55" s="231"/>
      <c r="P55" s="19">
        <v>80000</v>
      </c>
      <c r="Q55" s="20">
        <f t="shared" si="11"/>
        <v>80000</v>
      </c>
    </row>
    <row r="56" spans="1:17" s="42" customFormat="1" x14ac:dyDescent="0.3">
      <c r="A56" s="71">
        <v>23</v>
      </c>
      <c r="B56" s="38"/>
      <c r="C56" s="133" t="s">
        <v>65</v>
      </c>
      <c r="D56" s="39"/>
      <c r="E56" s="135">
        <v>1076000</v>
      </c>
      <c r="F56" s="135">
        <v>1076000</v>
      </c>
      <c r="G56" s="135">
        <f t="shared" ref="G56:I56" si="16">G57</f>
        <v>1076000</v>
      </c>
      <c r="H56" s="135">
        <f t="shared" si="16"/>
        <v>0</v>
      </c>
      <c r="I56" s="135">
        <f t="shared" si="16"/>
        <v>0</v>
      </c>
      <c r="J56" s="62"/>
      <c r="K56" s="147"/>
      <c r="L56" s="335"/>
      <c r="M56" s="335"/>
      <c r="N56" s="62"/>
      <c r="O56" s="148"/>
      <c r="P56" s="41">
        <v>1076000</v>
      </c>
      <c r="Q56" s="20">
        <f t="shared" si="11"/>
        <v>1076000</v>
      </c>
    </row>
    <row r="57" spans="1:17" ht="17.25" customHeight="1" x14ac:dyDescent="0.3">
      <c r="A57" s="138"/>
      <c r="B57" s="139"/>
      <c r="C57" s="157" t="s">
        <v>66</v>
      </c>
      <c r="D57" s="158" t="s">
        <v>67</v>
      </c>
      <c r="E57" s="143">
        <v>1076000</v>
      </c>
      <c r="F57" s="143">
        <v>1076000</v>
      </c>
      <c r="G57" s="159">
        <v>1076000</v>
      </c>
      <c r="H57" s="160">
        <v>0</v>
      </c>
      <c r="I57" s="160">
        <v>0</v>
      </c>
      <c r="J57" s="144" t="s">
        <v>68</v>
      </c>
      <c r="K57" s="151"/>
      <c r="L57" s="336">
        <v>0</v>
      </c>
      <c r="M57" s="336">
        <v>0</v>
      </c>
      <c r="N57" s="144"/>
      <c r="O57" s="152"/>
      <c r="P57" s="19">
        <v>1076000</v>
      </c>
      <c r="Q57" s="20">
        <f t="shared" si="11"/>
        <v>1076000</v>
      </c>
    </row>
    <row r="58" spans="1:17" x14ac:dyDescent="0.3">
      <c r="A58" s="406" t="s">
        <v>69</v>
      </c>
      <c r="B58" s="402"/>
      <c r="C58" s="402"/>
      <c r="D58" s="397"/>
      <c r="E58" s="67">
        <f>SUM(E59:E62)</f>
        <v>20100000</v>
      </c>
      <c r="F58" s="67">
        <f>SUM(F59:F62)</f>
        <v>20100000</v>
      </c>
      <c r="G58" s="67">
        <f>SUM(G59:G62)</f>
        <v>20100000</v>
      </c>
      <c r="H58" s="67">
        <f t="shared" ref="H58:I58" si="17">SUM(H59:H62)</f>
        <v>0</v>
      </c>
      <c r="I58" s="67">
        <f t="shared" si="17"/>
        <v>0</v>
      </c>
      <c r="J58" s="68"/>
      <c r="K58" s="131"/>
      <c r="L58" s="332">
        <v>0</v>
      </c>
      <c r="M58" s="332">
        <f>M59+M60+M61+M62</f>
        <v>0</v>
      </c>
      <c r="N58" s="68"/>
      <c r="O58" s="132"/>
      <c r="P58" s="19">
        <v>20100000</v>
      </c>
      <c r="Q58" s="20">
        <f t="shared" si="11"/>
        <v>20100000</v>
      </c>
    </row>
    <row r="59" spans="1:17" s="55" customFormat="1" x14ac:dyDescent="0.3">
      <c r="A59" s="161">
        <v>24</v>
      </c>
      <c r="B59" s="162"/>
      <c r="C59" s="396" t="s">
        <v>70</v>
      </c>
      <c r="D59" s="397"/>
      <c r="E59" s="66">
        <v>10000000</v>
      </c>
      <c r="F59" s="66">
        <v>10000000</v>
      </c>
      <c r="G59" s="163">
        <v>10000000</v>
      </c>
      <c r="H59" s="164">
        <v>0</v>
      </c>
      <c r="I59" s="164">
        <v>0</v>
      </c>
      <c r="J59" s="48" t="s">
        <v>71</v>
      </c>
      <c r="K59" s="165"/>
      <c r="L59" s="336">
        <v>0</v>
      </c>
      <c r="M59" s="336">
        <v>0</v>
      </c>
      <c r="N59" s="48"/>
      <c r="O59" s="166"/>
      <c r="P59" s="41">
        <v>10000000</v>
      </c>
      <c r="Q59" s="52">
        <f t="shared" si="11"/>
        <v>10000000</v>
      </c>
    </row>
    <row r="60" spans="1:17" s="55" customFormat="1" x14ac:dyDescent="0.3">
      <c r="A60" s="161">
        <v>25</v>
      </c>
      <c r="B60" s="54"/>
      <c r="C60" s="396" t="s">
        <v>72</v>
      </c>
      <c r="D60" s="397"/>
      <c r="E60" s="66">
        <v>8000000</v>
      </c>
      <c r="F60" s="66">
        <v>8000000</v>
      </c>
      <c r="G60" s="163">
        <v>8000000</v>
      </c>
      <c r="H60" s="164">
        <v>0</v>
      </c>
      <c r="I60" s="164">
        <v>0</v>
      </c>
      <c r="J60" s="48" t="s">
        <v>71</v>
      </c>
      <c r="K60" s="165"/>
      <c r="L60" s="336">
        <v>0</v>
      </c>
      <c r="M60" s="336">
        <v>0</v>
      </c>
      <c r="N60" s="48"/>
      <c r="O60" s="166"/>
      <c r="P60" s="41">
        <v>8000000</v>
      </c>
      <c r="Q60" s="52">
        <f t="shared" si="11"/>
        <v>8000000</v>
      </c>
    </row>
    <row r="61" spans="1:17" s="55" customFormat="1" ht="33.75" customHeight="1" x14ac:dyDescent="0.3">
      <c r="A61" s="161">
        <v>26</v>
      </c>
      <c r="B61" s="162"/>
      <c r="C61" s="396" t="s">
        <v>73</v>
      </c>
      <c r="D61" s="397"/>
      <c r="E61" s="66">
        <v>2000000</v>
      </c>
      <c r="F61" s="66">
        <v>2000000</v>
      </c>
      <c r="G61" s="163">
        <v>2000000</v>
      </c>
      <c r="H61" s="164">
        <v>0</v>
      </c>
      <c r="I61" s="164">
        <v>0</v>
      </c>
      <c r="J61" s="48" t="s">
        <v>71</v>
      </c>
      <c r="K61" s="165"/>
      <c r="L61" s="336">
        <v>0</v>
      </c>
      <c r="M61" s="336">
        <v>0</v>
      </c>
      <c r="N61" s="48"/>
      <c r="O61" s="166"/>
      <c r="P61" s="41">
        <v>2000000</v>
      </c>
      <c r="Q61" s="52">
        <f t="shared" si="11"/>
        <v>2000000</v>
      </c>
    </row>
    <row r="62" spans="1:17" s="55" customFormat="1" x14ac:dyDescent="0.3">
      <c r="A62" s="53">
        <v>27</v>
      </c>
      <c r="B62" s="54"/>
      <c r="C62" s="54" t="s">
        <v>74</v>
      </c>
      <c r="D62" s="167"/>
      <c r="E62" s="66">
        <v>100000</v>
      </c>
      <c r="F62" s="66">
        <v>100000</v>
      </c>
      <c r="G62" s="163">
        <v>100000</v>
      </c>
      <c r="H62" s="164">
        <v>0</v>
      </c>
      <c r="I62" s="164">
        <v>0</v>
      </c>
      <c r="J62" s="48" t="s">
        <v>71</v>
      </c>
      <c r="K62" s="165"/>
      <c r="L62" s="336">
        <v>0</v>
      </c>
      <c r="M62" s="336">
        <v>0</v>
      </c>
      <c r="N62" s="48"/>
      <c r="O62" s="166"/>
      <c r="P62" s="41">
        <v>100000</v>
      </c>
      <c r="Q62" s="52">
        <f t="shared" si="11"/>
        <v>100000</v>
      </c>
    </row>
    <row r="63" spans="1:17" x14ac:dyDescent="0.3">
      <c r="A63" s="406" t="s">
        <v>75</v>
      </c>
      <c r="B63" s="402"/>
      <c r="C63" s="402"/>
      <c r="D63" s="397"/>
      <c r="E63" s="67">
        <v>11829600</v>
      </c>
      <c r="F63" s="67">
        <v>11829600</v>
      </c>
      <c r="G63" s="67">
        <f>G64+G69</f>
        <v>2626000</v>
      </c>
      <c r="H63" s="67">
        <f>H64+H69</f>
        <v>8343600</v>
      </c>
      <c r="I63" s="67">
        <f>I64+I69</f>
        <v>860000</v>
      </c>
      <c r="J63" s="67"/>
      <c r="K63" s="67"/>
      <c r="L63" s="324">
        <f t="shared" ref="L63:M63" si="18">L64+L69</f>
        <v>1432300</v>
      </c>
      <c r="M63" s="324">
        <f t="shared" si="18"/>
        <v>271300</v>
      </c>
      <c r="N63" s="68"/>
      <c r="O63" s="132"/>
      <c r="P63" s="19">
        <v>11829600</v>
      </c>
      <c r="Q63" s="20">
        <f t="shared" si="11"/>
        <v>10969600</v>
      </c>
    </row>
    <row r="64" spans="1:17" s="42" customFormat="1" ht="17.25" customHeight="1" x14ac:dyDescent="0.3">
      <c r="A64" s="71">
        <v>28</v>
      </c>
      <c r="B64" s="38"/>
      <c r="C64" s="133" t="s">
        <v>76</v>
      </c>
      <c r="D64" s="39"/>
      <c r="E64" s="61">
        <v>10829600</v>
      </c>
      <c r="F64" s="61">
        <v>10829600</v>
      </c>
      <c r="G64" s="61">
        <f t="shared" ref="G64:I64" si="19">G65+G66</f>
        <v>1626000</v>
      </c>
      <c r="H64" s="135">
        <f t="shared" si="19"/>
        <v>8343600</v>
      </c>
      <c r="I64" s="135">
        <f t="shared" si="19"/>
        <v>860000</v>
      </c>
      <c r="J64" s="135"/>
      <c r="K64" s="135"/>
      <c r="L64" s="335">
        <f>L65+L67+L68</f>
        <v>1432300</v>
      </c>
      <c r="M64" s="335">
        <f>M65+M67+M68</f>
        <v>271300</v>
      </c>
      <c r="N64" s="62"/>
      <c r="O64" s="148"/>
      <c r="P64" s="41">
        <v>10829600</v>
      </c>
      <c r="Q64" s="20">
        <f t="shared" si="11"/>
        <v>9969600</v>
      </c>
    </row>
    <row r="65" spans="1:17" s="153" customFormat="1" ht="34.5" customHeight="1" x14ac:dyDescent="0.3">
      <c r="A65" s="138"/>
      <c r="B65" s="105"/>
      <c r="C65" s="105"/>
      <c r="D65" s="156" t="s">
        <v>77</v>
      </c>
      <c r="E65" s="143">
        <v>9126000</v>
      </c>
      <c r="F65" s="143">
        <v>9126000</v>
      </c>
      <c r="G65" s="150">
        <v>1626000</v>
      </c>
      <c r="H65" s="168">
        <f>3900000+3600000</f>
        <v>7500000</v>
      </c>
      <c r="I65" s="168">
        <v>0</v>
      </c>
      <c r="J65" s="109" t="s">
        <v>57</v>
      </c>
      <c r="K65" s="418" t="s">
        <v>169</v>
      </c>
      <c r="L65" s="419"/>
      <c r="M65" s="419"/>
      <c r="N65" s="420"/>
      <c r="O65" s="305" t="s">
        <v>200</v>
      </c>
      <c r="P65" s="19">
        <v>9126000</v>
      </c>
      <c r="Q65" s="20">
        <f t="shared" si="11"/>
        <v>9126000</v>
      </c>
    </row>
    <row r="66" spans="1:17" s="153" customFormat="1" x14ac:dyDescent="0.3">
      <c r="A66" s="86"/>
      <c r="B66" s="78"/>
      <c r="C66" s="78"/>
      <c r="D66" s="169" t="s">
        <v>78</v>
      </c>
      <c r="E66" s="92">
        <v>1703600</v>
      </c>
      <c r="F66" s="92">
        <v>1703600</v>
      </c>
      <c r="G66" s="170">
        <v>0</v>
      </c>
      <c r="H66" s="170">
        <v>843600</v>
      </c>
      <c r="I66" s="170">
        <v>860000</v>
      </c>
      <c r="J66" s="82" t="s">
        <v>79</v>
      </c>
      <c r="K66" s="83"/>
      <c r="L66" s="338"/>
      <c r="M66" s="327"/>
      <c r="N66" s="94"/>
      <c r="O66" s="171"/>
      <c r="P66" s="19">
        <v>1703600</v>
      </c>
      <c r="Q66" s="20">
        <f t="shared" si="11"/>
        <v>843600</v>
      </c>
    </row>
    <row r="67" spans="1:17" s="1" customFormat="1" ht="34.5" x14ac:dyDescent="0.2">
      <c r="A67" s="86"/>
      <c r="B67" s="87"/>
      <c r="C67" s="88"/>
      <c r="D67" s="172" t="s">
        <v>11</v>
      </c>
      <c r="E67" s="92"/>
      <c r="F67" s="92"/>
      <c r="G67" s="90"/>
      <c r="H67" s="91">
        <v>843600</v>
      </c>
      <c r="I67" s="90"/>
      <c r="J67" s="93"/>
      <c r="K67" s="313" t="s">
        <v>29</v>
      </c>
      <c r="L67" s="339">
        <v>842300</v>
      </c>
      <c r="M67" s="339">
        <f>H67-L67</f>
        <v>1300</v>
      </c>
      <c r="N67" s="110"/>
      <c r="O67" s="173"/>
      <c r="P67" s="19"/>
      <c r="Q67" s="20"/>
    </row>
    <row r="68" spans="1:17" s="1" customFormat="1" ht="34.5" x14ac:dyDescent="0.2">
      <c r="A68" s="96"/>
      <c r="B68" s="97"/>
      <c r="C68" s="98"/>
      <c r="D68" s="98" t="s">
        <v>80</v>
      </c>
      <c r="E68" s="100"/>
      <c r="F68" s="100"/>
      <c r="G68" s="99"/>
      <c r="H68" s="99"/>
      <c r="I68" s="99">
        <v>860000</v>
      </c>
      <c r="J68" s="101"/>
      <c r="K68" s="128" t="s">
        <v>192</v>
      </c>
      <c r="L68" s="331">
        <v>590000</v>
      </c>
      <c r="M68" s="331">
        <f>I68-L68</f>
        <v>270000</v>
      </c>
      <c r="N68" s="102"/>
      <c r="O68" s="130"/>
      <c r="P68" s="19"/>
      <c r="Q68" s="20"/>
    </row>
    <row r="69" spans="1:17" s="42" customFormat="1" x14ac:dyDescent="0.3">
      <c r="A69" s="174">
        <v>29</v>
      </c>
      <c r="B69" s="175"/>
      <c r="C69" s="176" t="s">
        <v>81</v>
      </c>
      <c r="D69" s="177"/>
      <c r="E69" s="134">
        <v>1000000</v>
      </c>
      <c r="F69" s="134">
        <v>1000000</v>
      </c>
      <c r="G69" s="134">
        <f t="shared" ref="G69:I69" si="20">G70</f>
        <v>1000000</v>
      </c>
      <c r="H69" s="134">
        <f t="shared" si="20"/>
        <v>0</v>
      </c>
      <c r="I69" s="134">
        <f t="shared" si="20"/>
        <v>0</v>
      </c>
      <c r="J69" s="33"/>
      <c r="K69" s="179"/>
      <c r="L69" s="333">
        <v>0</v>
      </c>
      <c r="M69" s="333">
        <f>M70</f>
        <v>0</v>
      </c>
      <c r="N69" s="178"/>
      <c r="O69" s="137"/>
      <c r="P69" s="41">
        <v>1000000</v>
      </c>
      <c r="Q69" s="20">
        <f>P69-I69</f>
        <v>1000000</v>
      </c>
    </row>
    <row r="70" spans="1:17" ht="36" customHeight="1" x14ac:dyDescent="0.3">
      <c r="A70" s="138"/>
      <c r="B70" s="139"/>
      <c r="C70" s="139"/>
      <c r="D70" s="156" t="s">
        <v>82</v>
      </c>
      <c r="E70" s="143">
        <v>1000000</v>
      </c>
      <c r="F70" s="143">
        <v>1000000</v>
      </c>
      <c r="G70" s="180">
        <v>1000000</v>
      </c>
      <c r="H70" s="150">
        <v>0</v>
      </c>
      <c r="I70" s="150">
        <v>0</v>
      </c>
      <c r="J70" s="144" t="s">
        <v>79</v>
      </c>
      <c r="K70" s="182"/>
      <c r="L70" s="336">
        <v>0</v>
      </c>
      <c r="M70" s="336">
        <v>0</v>
      </c>
      <c r="N70" s="181"/>
      <c r="O70" s="152"/>
      <c r="P70" s="19">
        <v>1000000</v>
      </c>
      <c r="Q70" s="20">
        <f>P70-I70</f>
        <v>1000000</v>
      </c>
    </row>
    <row r="71" spans="1:17" ht="33.75" customHeight="1" x14ac:dyDescent="0.3">
      <c r="A71" s="407" t="s">
        <v>83</v>
      </c>
      <c r="B71" s="402"/>
      <c r="C71" s="402"/>
      <c r="D71" s="397"/>
      <c r="E71" s="183">
        <f>E72+E83</f>
        <v>119937000</v>
      </c>
      <c r="F71" s="183">
        <f>F72+F83</f>
        <v>119937000</v>
      </c>
      <c r="G71" s="183">
        <f>G72+G83</f>
        <v>0</v>
      </c>
      <c r="H71" s="183">
        <f t="shared" ref="H71:M71" si="21">H72+H83</f>
        <v>0</v>
      </c>
      <c r="I71" s="183">
        <f t="shared" si="21"/>
        <v>119937000</v>
      </c>
      <c r="J71" s="183"/>
      <c r="K71" s="183"/>
      <c r="L71" s="340">
        <f t="shared" si="21"/>
        <v>79994981</v>
      </c>
      <c r="M71" s="340">
        <f t="shared" si="21"/>
        <v>23642019</v>
      </c>
      <c r="N71" s="68"/>
      <c r="O71" s="132"/>
      <c r="P71" s="19">
        <v>119937000</v>
      </c>
      <c r="Q71" s="20">
        <f>P71-I71</f>
        <v>0</v>
      </c>
    </row>
    <row r="72" spans="1:17" ht="16.5" customHeight="1" x14ac:dyDescent="0.3">
      <c r="A72" s="184"/>
      <c r="B72" s="185" t="s">
        <v>84</v>
      </c>
      <c r="C72" s="186"/>
      <c r="D72" s="187"/>
      <c r="E72" s="189">
        <v>119204000</v>
      </c>
      <c r="F72" s="189">
        <v>119204000</v>
      </c>
      <c r="G72" s="188">
        <f>SUM(G73:G82)</f>
        <v>0</v>
      </c>
      <c r="H72" s="188">
        <f t="shared" ref="H72:I72" si="22">SUM(H73:H82)</f>
        <v>0</v>
      </c>
      <c r="I72" s="188">
        <f t="shared" si="22"/>
        <v>119204000</v>
      </c>
      <c r="J72" s="190"/>
      <c r="K72" s="136"/>
      <c r="L72" s="341">
        <f>L73+L74+L75+L76+L77+L78+L79+L80+L81+L82</f>
        <v>79261981</v>
      </c>
      <c r="M72" s="341">
        <f>M73+M74+M75+M76+M77+M78+M79+M80+M81+M82</f>
        <v>23642019</v>
      </c>
      <c r="N72" s="33"/>
      <c r="O72" s="137"/>
      <c r="P72" s="19"/>
      <c r="Q72" s="20"/>
    </row>
    <row r="73" spans="1:17" s="42" customFormat="1" ht="34.5" x14ac:dyDescent="0.3">
      <c r="A73" s="53">
        <v>30</v>
      </c>
      <c r="B73" s="191"/>
      <c r="C73" s="192" t="s">
        <v>85</v>
      </c>
      <c r="D73" s="193"/>
      <c r="E73" s="195">
        <v>7100000</v>
      </c>
      <c r="F73" s="195">
        <v>7100000</v>
      </c>
      <c r="G73" s="194">
        <v>0</v>
      </c>
      <c r="H73" s="46">
        <v>0</v>
      </c>
      <c r="I73" s="163">
        <v>7100000</v>
      </c>
      <c r="J73" s="196" t="s">
        <v>86</v>
      </c>
      <c r="K73" s="56" t="s">
        <v>179</v>
      </c>
      <c r="L73" s="342">
        <v>6530000</v>
      </c>
      <c r="M73" s="342">
        <f>E73-L73</f>
        <v>570000</v>
      </c>
      <c r="N73" s="50"/>
      <c r="O73" s="155"/>
      <c r="P73" s="41">
        <v>7100000</v>
      </c>
      <c r="Q73" s="52">
        <f t="shared" ref="Q73:Q82" si="23">P73-I73</f>
        <v>0</v>
      </c>
    </row>
    <row r="74" spans="1:17" s="42" customFormat="1" ht="34.5" x14ac:dyDescent="0.3">
      <c r="A74" s="53">
        <v>31</v>
      </c>
      <c r="B74" s="191"/>
      <c r="C74" s="192" t="s">
        <v>87</v>
      </c>
      <c r="D74" s="193"/>
      <c r="E74" s="195">
        <v>9600000</v>
      </c>
      <c r="F74" s="195">
        <v>9600000</v>
      </c>
      <c r="G74" s="194">
        <v>0</v>
      </c>
      <c r="H74" s="46">
        <v>0</v>
      </c>
      <c r="I74" s="163">
        <v>9600000</v>
      </c>
      <c r="J74" s="196" t="s">
        <v>86</v>
      </c>
      <c r="K74" s="56" t="s">
        <v>189</v>
      </c>
      <c r="L74" s="342">
        <v>9500000</v>
      </c>
      <c r="M74" s="342">
        <f>F74-L74</f>
        <v>100000</v>
      </c>
      <c r="N74" s="50"/>
      <c r="O74" s="155"/>
      <c r="P74" s="41">
        <v>9600000</v>
      </c>
      <c r="Q74" s="52">
        <f t="shared" si="23"/>
        <v>0</v>
      </c>
    </row>
    <row r="75" spans="1:17" s="42" customFormat="1" ht="34.5" x14ac:dyDescent="0.3">
      <c r="A75" s="53">
        <v>32</v>
      </c>
      <c r="B75" s="191"/>
      <c r="C75" s="192" t="s">
        <v>88</v>
      </c>
      <c r="D75" s="193"/>
      <c r="E75" s="195">
        <v>6300000</v>
      </c>
      <c r="F75" s="195">
        <v>6300000</v>
      </c>
      <c r="G75" s="194">
        <v>0</v>
      </c>
      <c r="H75" s="46">
        <v>0</v>
      </c>
      <c r="I75" s="163">
        <v>6300000</v>
      </c>
      <c r="J75" s="196" t="s">
        <v>86</v>
      </c>
      <c r="K75" s="56" t="s">
        <v>217</v>
      </c>
      <c r="L75" s="342">
        <v>0</v>
      </c>
      <c r="M75" s="342">
        <v>0</v>
      </c>
      <c r="N75" s="50"/>
      <c r="O75" s="155"/>
      <c r="P75" s="41">
        <v>6300000</v>
      </c>
      <c r="Q75" s="52">
        <f t="shared" si="23"/>
        <v>0</v>
      </c>
    </row>
    <row r="76" spans="1:17" s="55" customFormat="1" ht="34.5" customHeight="1" x14ac:dyDescent="0.3">
      <c r="A76" s="43">
        <v>33</v>
      </c>
      <c r="B76" s="197"/>
      <c r="C76" s="198" t="s">
        <v>89</v>
      </c>
      <c r="D76" s="199"/>
      <c r="E76" s="66">
        <v>5000000</v>
      </c>
      <c r="F76" s="66">
        <v>5000000</v>
      </c>
      <c r="G76" s="194">
        <v>0</v>
      </c>
      <c r="H76" s="46">
        <v>0</v>
      </c>
      <c r="I76" s="163">
        <v>5000000</v>
      </c>
      <c r="J76" s="48" t="s">
        <v>18</v>
      </c>
      <c r="K76" s="421" t="s">
        <v>169</v>
      </c>
      <c r="L76" s="422"/>
      <c r="M76" s="422"/>
      <c r="N76" s="423"/>
      <c r="O76" s="306" t="s">
        <v>191</v>
      </c>
      <c r="P76" s="41">
        <v>5000000</v>
      </c>
      <c r="Q76" s="52">
        <f t="shared" si="23"/>
        <v>0</v>
      </c>
    </row>
    <row r="77" spans="1:17" s="55" customFormat="1" ht="34.5" customHeight="1" x14ac:dyDescent="0.3">
      <c r="A77" s="53">
        <v>34</v>
      </c>
      <c r="B77" s="192"/>
      <c r="C77" s="200" t="s">
        <v>90</v>
      </c>
      <c r="D77" s="193"/>
      <c r="E77" s="66">
        <v>5000000</v>
      </c>
      <c r="F77" s="66">
        <v>5000000</v>
      </c>
      <c r="G77" s="194">
        <v>0</v>
      </c>
      <c r="H77" s="46">
        <v>0</v>
      </c>
      <c r="I77" s="163">
        <v>5000000</v>
      </c>
      <c r="J77" s="48" t="s">
        <v>18</v>
      </c>
      <c r="K77" s="421" t="s">
        <v>169</v>
      </c>
      <c r="L77" s="422"/>
      <c r="M77" s="422"/>
      <c r="N77" s="423"/>
      <c r="O77" s="306" t="s">
        <v>191</v>
      </c>
      <c r="P77" s="41">
        <v>5000000</v>
      </c>
      <c r="Q77" s="52">
        <f t="shared" si="23"/>
        <v>0</v>
      </c>
    </row>
    <row r="78" spans="1:17" s="42" customFormat="1" ht="34.5" x14ac:dyDescent="0.3">
      <c r="A78" s="53">
        <v>35</v>
      </c>
      <c r="B78" s="192"/>
      <c r="C78" s="192" t="s">
        <v>91</v>
      </c>
      <c r="D78" s="193"/>
      <c r="E78" s="66">
        <v>404000</v>
      </c>
      <c r="F78" s="66">
        <v>404000</v>
      </c>
      <c r="G78" s="194">
        <v>0</v>
      </c>
      <c r="H78" s="46">
        <v>0</v>
      </c>
      <c r="I78" s="163">
        <v>404000</v>
      </c>
      <c r="J78" s="48" t="s">
        <v>92</v>
      </c>
      <c r="K78" s="57" t="s">
        <v>29</v>
      </c>
      <c r="L78" s="342">
        <v>404000</v>
      </c>
      <c r="M78" s="342">
        <f>I78-L78</f>
        <v>0</v>
      </c>
      <c r="N78" s="50"/>
      <c r="O78" s="152"/>
      <c r="P78" s="41">
        <v>404000</v>
      </c>
      <c r="Q78" s="52">
        <f t="shared" si="23"/>
        <v>0</v>
      </c>
    </row>
    <row r="79" spans="1:17" s="55" customFormat="1" ht="34.5" x14ac:dyDescent="0.3">
      <c r="A79" s="53">
        <v>36</v>
      </c>
      <c r="B79" s="192"/>
      <c r="C79" s="192" t="s">
        <v>93</v>
      </c>
      <c r="D79" s="193"/>
      <c r="E79" s="66">
        <v>20000000</v>
      </c>
      <c r="F79" s="66">
        <v>20000000</v>
      </c>
      <c r="G79" s="194">
        <v>0</v>
      </c>
      <c r="H79" s="46">
        <v>0</v>
      </c>
      <c r="I79" s="163">
        <v>20000000</v>
      </c>
      <c r="J79" s="48" t="s">
        <v>18</v>
      </c>
      <c r="K79" s="56" t="s">
        <v>171</v>
      </c>
      <c r="L79" s="336">
        <v>12427732</v>
      </c>
      <c r="M79" s="336">
        <f>I79-L79:L81</f>
        <v>7572268</v>
      </c>
      <c r="N79" s="50"/>
      <c r="O79" s="152"/>
      <c r="P79" s="41">
        <v>20000000</v>
      </c>
      <c r="Q79" s="52">
        <f t="shared" si="23"/>
        <v>0</v>
      </c>
    </row>
    <row r="80" spans="1:17" s="55" customFormat="1" ht="34.5" x14ac:dyDescent="0.3">
      <c r="A80" s="53">
        <v>37</v>
      </c>
      <c r="B80" s="192"/>
      <c r="C80" s="192" t="s">
        <v>94</v>
      </c>
      <c r="D80" s="193"/>
      <c r="E80" s="66">
        <v>20000000</v>
      </c>
      <c r="F80" s="66">
        <v>20000000</v>
      </c>
      <c r="G80" s="45">
        <v>0</v>
      </c>
      <c r="H80" s="46">
        <v>0</v>
      </c>
      <c r="I80" s="163">
        <v>20000000</v>
      </c>
      <c r="J80" s="48" t="s">
        <v>18</v>
      </c>
      <c r="K80" s="56" t="s">
        <v>171</v>
      </c>
      <c r="L80" s="336">
        <v>12436197</v>
      </c>
      <c r="M80" s="336">
        <f>I80-L80:L81</f>
        <v>7563803</v>
      </c>
      <c r="N80" s="50"/>
      <c r="O80" s="152"/>
      <c r="P80" s="41">
        <v>20000000</v>
      </c>
      <c r="Q80" s="52">
        <f t="shared" si="23"/>
        <v>0</v>
      </c>
    </row>
    <row r="81" spans="1:17" s="55" customFormat="1" ht="34.5" x14ac:dyDescent="0.3">
      <c r="A81" s="53">
        <v>38</v>
      </c>
      <c r="B81" s="192"/>
      <c r="C81" s="192" t="s">
        <v>95</v>
      </c>
      <c r="D81" s="193"/>
      <c r="E81" s="66">
        <v>20000000</v>
      </c>
      <c r="F81" s="66">
        <v>20000000</v>
      </c>
      <c r="G81" s="45">
        <v>0</v>
      </c>
      <c r="H81" s="46">
        <v>0</v>
      </c>
      <c r="I81" s="163">
        <v>20000000</v>
      </c>
      <c r="J81" s="48" t="s">
        <v>18</v>
      </c>
      <c r="K81" s="56" t="s">
        <v>171</v>
      </c>
      <c r="L81" s="336">
        <v>12366052</v>
      </c>
      <c r="M81" s="336">
        <f>I81-L81</f>
        <v>7633948</v>
      </c>
      <c r="N81" s="50"/>
      <c r="O81" s="152"/>
      <c r="P81" s="201">
        <v>20000000</v>
      </c>
      <c r="Q81" s="202">
        <f t="shared" si="23"/>
        <v>0</v>
      </c>
    </row>
    <row r="82" spans="1:17" s="55" customFormat="1" ht="35.25" customHeight="1" x14ac:dyDescent="0.3">
      <c r="A82" s="53">
        <v>39</v>
      </c>
      <c r="B82" s="192"/>
      <c r="C82" s="408" t="s">
        <v>96</v>
      </c>
      <c r="D82" s="409"/>
      <c r="E82" s="195">
        <v>25800000</v>
      </c>
      <c r="F82" s="195">
        <v>25800000</v>
      </c>
      <c r="G82" s="194">
        <v>0</v>
      </c>
      <c r="H82" s="203">
        <v>0</v>
      </c>
      <c r="I82" s="204">
        <v>25800000</v>
      </c>
      <c r="J82" s="196" t="s">
        <v>18</v>
      </c>
      <c r="K82" s="56" t="s">
        <v>172</v>
      </c>
      <c r="L82" s="342">
        <v>25598000</v>
      </c>
      <c r="M82" s="342">
        <f>I82-L82</f>
        <v>202000</v>
      </c>
      <c r="N82" s="102"/>
      <c r="O82" s="155"/>
      <c r="P82" s="41">
        <v>25800000</v>
      </c>
      <c r="Q82" s="52">
        <f t="shared" si="23"/>
        <v>0</v>
      </c>
    </row>
    <row r="83" spans="1:17" s="55" customFormat="1" x14ac:dyDescent="0.3">
      <c r="A83" s="205"/>
      <c r="B83" s="133" t="s">
        <v>97</v>
      </c>
      <c r="C83" s="133"/>
      <c r="D83" s="177"/>
      <c r="E83" s="206">
        <f>SUM(E84:E85)</f>
        <v>733000</v>
      </c>
      <c r="F83" s="206">
        <f>SUM(F84:F85)</f>
        <v>733000</v>
      </c>
      <c r="G83" s="206">
        <f>SUM(G84:G85)</f>
        <v>0</v>
      </c>
      <c r="H83" s="206">
        <f t="shared" ref="H83:I83" si="24">SUM(H84:H85)</f>
        <v>0</v>
      </c>
      <c r="I83" s="206">
        <f t="shared" si="24"/>
        <v>733000</v>
      </c>
      <c r="J83" s="62"/>
      <c r="K83" s="208"/>
      <c r="L83" s="343">
        <f>L84+L85</f>
        <v>733000</v>
      </c>
      <c r="M83" s="343">
        <f>M84+M85</f>
        <v>0</v>
      </c>
      <c r="N83" s="207"/>
      <c r="O83" s="209"/>
      <c r="P83" s="41"/>
      <c r="Q83" s="52"/>
    </row>
    <row r="84" spans="1:17" s="42" customFormat="1" ht="36.75" customHeight="1" x14ac:dyDescent="0.3">
      <c r="A84" s="53">
        <v>40</v>
      </c>
      <c r="B84" s="192"/>
      <c r="C84" s="396" t="s">
        <v>98</v>
      </c>
      <c r="D84" s="397"/>
      <c r="E84" s="66">
        <v>261000</v>
      </c>
      <c r="F84" s="66">
        <v>261000</v>
      </c>
      <c r="G84" s="194">
        <v>0</v>
      </c>
      <c r="H84" s="46">
        <v>0</v>
      </c>
      <c r="I84" s="163">
        <v>261000</v>
      </c>
      <c r="J84" s="48" t="s">
        <v>92</v>
      </c>
      <c r="K84" s="56" t="s">
        <v>29</v>
      </c>
      <c r="L84" s="336">
        <v>261000</v>
      </c>
      <c r="M84" s="342">
        <f>I84-L84</f>
        <v>0</v>
      </c>
      <c r="N84" s="181"/>
      <c r="O84" s="152"/>
      <c r="P84" s="41">
        <v>261000</v>
      </c>
      <c r="Q84" s="52">
        <f>P84-I84</f>
        <v>0</v>
      </c>
    </row>
    <row r="85" spans="1:17" s="42" customFormat="1" ht="38.25" customHeight="1" x14ac:dyDescent="0.3">
      <c r="A85" s="53">
        <v>41</v>
      </c>
      <c r="B85" s="192"/>
      <c r="C85" s="396" t="s">
        <v>99</v>
      </c>
      <c r="D85" s="397"/>
      <c r="E85" s="66">
        <v>472000</v>
      </c>
      <c r="F85" s="66">
        <v>472000</v>
      </c>
      <c r="G85" s="45">
        <v>0</v>
      </c>
      <c r="H85" s="46">
        <v>0</v>
      </c>
      <c r="I85" s="163">
        <v>472000</v>
      </c>
      <c r="J85" s="48" t="s">
        <v>92</v>
      </c>
      <c r="K85" s="57" t="s">
        <v>29</v>
      </c>
      <c r="L85" s="336">
        <v>472000</v>
      </c>
      <c r="M85" s="342">
        <f>I85-L85</f>
        <v>0</v>
      </c>
      <c r="N85" s="181"/>
      <c r="O85" s="152"/>
      <c r="P85" s="41">
        <v>472000</v>
      </c>
      <c r="Q85" s="52">
        <f>P85-I85</f>
        <v>0</v>
      </c>
    </row>
    <row r="86" spans="1:17" ht="17.25" customHeight="1" x14ac:dyDescent="0.3">
      <c r="A86" s="403" t="s">
        <v>100</v>
      </c>
      <c r="B86" s="404"/>
      <c r="C86" s="404"/>
      <c r="D86" s="405"/>
      <c r="E86" s="210">
        <f>E6</f>
        <v>551400500</v>
      </c>
      <c r="F86" s="210">
        <f>F6</f>
        <v>519756800</v>
      </c>
      <c r="G86" s="210">
        <f>G6</f>
        <v>116799700</v>
      </c>
      <c r="H86" s="210">
        <f t="shared" ref="H86:I86" si="25">H6</f>
        <v>34141100</v>
      </c>
      <c r="I86" s="210">
        <f t="shared" si="25"/>
        <v>368816000</v>
      </c>
      <c r="J86" s="211"/>
      <c r="K86" s="213"/>
      <c r="L86" s="344">
        <f>L6</f>
        <v>290683702.20000005</v>
      </c>
      <c r="M86" s="344">
        <f>M6</f>
        <v>60448397.799999997</v>
      </c>
      <c r="N86" s="212"/>
      <c r="O86" s="214"/>
      <c r="P86" s="19">
        <v>937654100</v>
      </c>
      <c r="Q86" s="20">
        <f>P86-I86</f>
        <v>568838100</v>
      </c>
    </row>
    <row r="88" spans="1:17" s="1" customFormat="1" x14ac:dyDescent="0.3">
      <c r="A88" s="215"/>
      <c r="B88" s="153"/>
      <c r="C88" s="153"/>
      <c r="D88" s="216"/>
      <c r="E88" s="216"/>
      <c r="F88" s="216"/>
      <c r="G88" s="217"/>
      <c r="H88" s="217"/>
      <c r="I88" s="217"/>
      <c r="J88" s="218"/>
      <c r="K88" s="219"/>
      <c r="L88" s="345"/>
      <c r="M88" s="345"/>
      <c r="N88" s="219"/>
      <c r="O88" s="220"/>
      <c r="Q88" s="2"/>
    </row>
    <row r="100" spans="8:11" x14ac:dyDescent="0.3">
      <c r="K100" s="314">
        <f>L6+'PO (ท่องเที่ยว)'!L6</f>
        <v>534793701.20000005</v>
      </c>
    </row>
    <row r="101" spans="8:11" x14ac:dyDescent="0.3">
      <c r="I101" s="365">
        <f>L86+'PO (ท่องเที่ยว)'!L61</f>
        <v>534793701.20000005</v>
      </c>
      <c r="K101" s="221">
        <v>335000</v>
      </c>
    </row>
    <row r="102" spans="8:11" x14ac:dyDescent="0.3">
      <c r="H102" s="315" t="s">
        <v>213</v>
      </c>
      <c r="I102" s="366">
        <v>4954580</v>
      </c>
    </row>
    <row r="103" spans="8:11" x14ac:dyDescent="0.3">
      <c r="H103" s="315"/>
      <c r="I103" s="365">
        <f>I101+I102</f>
        <v>539748281.20000005</v>
      </c>
    </row>
    <row r="104" spans="8:11" x14ac:dyDescent="0.3">
      <c r="H104" s="315" t="s">
        <v>214</v>
      </c>
      <c r="I104" s="366">
        <v>335000</v>
      </c>
    </row>
    <row r="105" spans="8:11" x14ac:dyDescent="0.3">
      <c r="I105" s="366">
        <v>2899800</v>
      </c>
    </row>
    <row r="106" spans="8:11" x14ac:dyDescent="0.3">
      <c r="I106" s="366">
        <v>3100950</v>
      </c>
    </row>
    <row r="107" spans="8:11" x14ac:dyDescent="0.3">
      <c r="I107" s="367">
        <f>I103+I104+I105+I106</f>
        <v>546084031.20000005</v>
      </c>
    </row>
    <row r="108" spans="8:11" x14ac:dyDescent="0.3">
      <c r="I108" s="367">
        <v>460829951</v>
      </c>
    </row>
    <row r="109" spans="8:11" x14ac:dyDescent="0.3">
      <c r="I109" s="367">
        <f>I107-I108</f>
        <v>85254080.200000048</v>
      </c>
    </row>
    <row r="110" spans="8:11" x14ac:dyDescent="0.3">
      <c r="I110" s="368"/>
    </row>
    <row r="111" spans="8:11" x14ac:dyDescent="0.3">
      <c r="I111" s="368"/>
    </row>
    <row r="112" spans="8:11" x14ac:dyDescent="0.3">
      <c r="I112" s="368"/>
    </row>
    <row r="113" spans="9:9" x14ac:dyDescent="0.3">
      <c r="I113" s="368"/>
    </row>
    <row r="114" spans="9:9" x14ac:dyDescent="0.3">
      <c r="I114" s="368"/>
    </row>
  </sheetData>
  <mergeCells count="53">
    <mergeCell ref="K76:N76"/>
    <mergeCell ref="K77:N77"/>
    <mergeCell ref="K53:O53"/>
    <mergeCell ref="K54:O54"/>
    <mergeCell ref="A50:D50"/>
    <mergeCell ref="C25:D25"/>
    <mergeCell ref="K32:O32"/>
    <mergeCell ref="K43:N43"/>
    <mergeCell ref="C18:D18"/>
    <mergeCell ref="C84:D84"/>
    <mergeCell ref="C26:D26"/>
    <mergeCell ref="C27:D27"/>
    <mergeCell ref="C28:D28"/>
    <mergeCell ref="A29:D29"/>
    <mergeCell ref="A45:D45"/>
    <mergeCell ref="K65:N65"/>
    <mergeCell ref="C19:D19"/>
    <mergeCell ref="C20:D20"/>
    <mergeCell ref="C21:D21"/>
    <mergeCell ref="C22:D22"/>
    <mergeCell ref="C23:D23"/>
    <mergeCell ref="C85:D85"/>
    <mergeCell ref="A86:D86"/>
    <mergeCell ref="A58:D58"/>
    <mergeCell ref="C59:D59"/>
    <mergeCell ref="C60:D60"/>
    <mergeCell ref="C61:D61"/>
    <mergeCell ref="A63:D63"/>
    <mergeCell ref="A71:D71"/>
    <mergeCell ref="C82:D82"/>
    <mergeCell ref="C14:D14"/>
    <mergeCell ref="C15:D15"/>
    <mergeCell ref="C16:D16"/>
    <mergeCell ref="C17:D17"/>
    <mergeCell ref="G4:G5"/>
    <mergeCell ref="F4:F5"/>
    <mergeCell ref="C13:D13"/>
    <mergeCell ref="C12:D12"/>
    <mergeCell ref="A6:D6"/>
    <mergeCell ref="C10:D10"/>
    <mergeCell ref="C11:D11"/>
    <mergeCell ref="F3:I3"/>
    <mergeCell ref="M3:M5"/>
    <mergeCell ref="A1:O1"/>
    <mergeCell ref="G2:J2"/>
    <mergeCell ref="A3:D5"/>
    <mergeCell ref="J3:J5"/>
    <mergeCell ref="K3:K5"/>
    <mergeCell ref="L3:L5"/>
    <mergeCell ref="N3:N5"/>
    <mergeCell ref="O3:O5"/>
    <mergeCell ref="E3:E5"/>
    <mergeCell ref="H4:I4"/>
  </mergeCells>
  <pageMargins left="0.25" right="0.25" top="0.75" bottom="0.75" header="0.3" footer="0.3"/>
  <pageSetup paperSize="9" scale="68" orientation="landscape" r:id="rId1"/>
  <headerFooter>
    <oddHeader>&amp;R&amp;"TH SarabunPSK,ธรรมดา"&amp;A</oddHeader>
    <oddFooter>&amp;C&amp;"TH SarabunPSK,ตัวหนา"&amp;Z&amp;F&amp;R&amp;"TH SarabunPSK,ตัวหนา"หน้าที่ &amp;P</oddFooter>
  </headerFooter>
  <rowBreaks count="3" manualBreakCount="3">
    <brk id="27" max="14" man="1"/>
    <brk id="49" max="14" man="1"/>
    <brk id="78" max="14" man="1"/>
  </rowBreaks>
  <ignoredErrors>
    <ignoredError sqref="F6:F7 E6:E7 G6:I7 J6:M6 J7:M7" unlockedFormula="1"/>
    <ignoredError sqref="E58:F58 E24 M79:M80" formulaRange="1"/>
    <ignoredError sqref="M24:M25 M83 M12" formula="1"/>
    <ignoredError sqref="M26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zoomScaleNormal="90" zoomScaleSheetLayoutView="100" zoomScalePageLayoutView="80" workbookViewId="0">
      <selection activeCell="I13" sqref="I13"/>
    </sheetView>
  </sheetViews>
  <sheetFormatPr defaultColWidth="9" defaultRowHeight="17.25" x14ac:dyDescent="0.3"/>
  <cols>
    <col min="1" max="1" width="2.125" style="215" customWidth="1"/>
    <col min="2" max="3" width="1.75" style="153" customWidth="1"/>
    <col min="4" max="4" width="46.875" style="216" customWidth="1"/>
    <col min="5" max="5" width="10.875" style="216" bestFit="1" customWidth="1"/>
    <col min="6" max="6" width="11" style="216" bestFit="1" customWidth="1"/>
    <col min="7" max="7" width="10.5" style="217" bestFit="1" customWidth="1"/>
    <col min="8" max="8" width="9.75" style="217" bestFit="1" customWidth="1"/>
    <col min="9" max="9" width="10.875" style="217" bestFit="1" customWidth="1"/>
    <col min="10" max="10" width="17.25" style="218" bestFit="1" customWidth="1"/>
    <col min="11" max="11" width="14" style="221" customWidth="1"/>
    <col min="12" max="12" width="11.75" style="345" customWidth="1"/>
    <col min="13" max="13" width="11.625" style="345" customWidth="1"/>
    <col min="14" max="14" width="13.5" style="221" bestFit="1" customWidth="1"/>
    <col min="15" max="15" width="21.125" style="222" bestFit="1" customWidth="1"/>
    <col min="16" max="16" width="11.125" style="1" hidden="1" customWidth="1"/>
    <col min="17" max="17" width="7.625" style="2" hidden="1" customWidth="1"/>
    <col min="18" max="18" width="13.5" style="3" customWidth="1"/>
    <col min="19" max="16384" width="9" style="3"/>
  </cols>
  <sheetData>
    <row r="1" spans="1:17" ht="17.25" customHeight="1" x14ac:dyDescent="0.3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7" x14ac:dyDescent="0.3">
      <c r="A2" s="4" t="s">
        <v>1</v>
      </c>
      <c r="B2" s="5"/>
      <c r="C2" s="5"/>
      <c r="D2" s="6"/>
      <c r="E2" s="6"/>
      <c r="F2" s="6"/>
      <c r="G2" s="376" t="s">
        <v>176</v>
      </c>
      <c r="H2" s="376"/>
      <c r="I2" s="376"/>
      <c r="J2" s="376"/>
      <c r="K2" s="7"/>
      <c r="L2" s="316"/>
      <c r="M2" s="316"/>
      <c r="N2" s="8"/>
      <c r="O2" s="9" t="s">
        <v>218</v>
      </c>
    </row>
    <row r="3" spans="1:17" s="12" customFormat="1" ht="17.25" customHeight="1" x14ac:dyDescent="0.25">
      <c r="A3" s="377" t="s">
        <v>3</v>
      </c>
      <c r="B3" s="378"/>
      <c r="C3" s="378"/>
      <c r="D3" s="379"/>
      <c r="E3" s="392" t="s">
        <v>167</v>
      </c>
      <c r="F3" s="369" t="s">
        <v>166</v>
      </c>
      <c r="G3" s="370"/>
      <c r="H3" s="370"/>
      <c r="I3" s="371"/>
      <c r="J3" s="386" t="s">
        <v>6</v>
      </c>
      <c r="K3" s="389" t="s">
        <v>7</v>
      </c>
      <c r="L3" s="372" t="s">
        <v>8</v>
      </c>
      <c r="M3" s="372" t="s">
        <v>195</v>
      </c>
      <c r="N3" s="389" t="s">
        <v>9</v>
      </c>
      <c r="O3" s="389" t="s">
        <v>10</v>
      </c>
      <c r="P3" s="10"/>
      <c r="Q3" s="11"/>
    </row>
    <row r="4" spans="1:17" s="12" customFormat="1" ht="17.25" customHeight="1" x14ac:dyDescent="0.25">
      <c r="A4" s="380"/>
      <c r="B4" s="381"/>
      <c r="C4" s="381"/>
      <c r="D4" s="382"/>
      <c r="E4" s="393"/>
      <c r="F4" s="400" t="s">
        <v>165</v>
      </c>
      <c r="G4" s="398" t="s">
        <v>4</v>
      </c>
      <c r="H4" s="395" t="s">
        <v>5</v>
      </c>
      <c r="I4" s="395"/>
      <c r="J4" s="387"/>
      <c r="K4" s="390"/>
      <c r="L4" s="373"/>
      <c r="M4" s="373"/>
      <c r="N4" s="390"/>
      <c r="O4" s="390"/>
      <c r="P4" s="10"/>
      <c r="Q4" s="11"/>
    </row>
    <row r="5" spans="1:17" s="15" customFormat="1" ht="15.75" x14ac:dyDescent="0.2">
      <c r="A5" s="383"/>
      <c r="B5" s="384"/>
      <c r="C5" s="384"/>
      <c r="D5" s="385"/>
      <c r="E5" s="394"/>
      <c r="F5" s="400"/>
      <c r="G5" s="399"/>
      <c r="H5" s="13" t="s">
        <v>11</v>
      </c>
      <c r="I5" s="14" t="s">
        <v>12</v>
      </c>
      <c r="J5" s="388"/>
      <c r="K5" s="391"/>
      <c r="L5" s="374"/>
      <c r="M5" s="374"/>
      <c r="N5" s="391"/>
      <c r="O5" s="391"/>
      <c r="P5" s="10"/>
      <c r="Q5" s="11"/>
    </row>
    <row r="6" spans="1:17" s="42" customFormat="1" x14ac:dyDescent="0.3">
      <c r="A6" s="428" t="s">
        <v>101</v>
      </c>
      <c r="B6" s="429"/>
      <c r="C6" s="429"/>
      <c r="D6" s="430"/>
      <c r="E6" s="223">
        <v>382401600</v>
      </c>
      <c r="F6" s="223">
        <f>G6+H6+I6</f>
        <v>370818600</v>
      </c>
      <c r="G6" s="223">
        <f>G7+G9+G10+G14+G15+G16+G17+G27+G40+G42+G55+G57+G60</f>
        <v>47500000</v>
      </c>
      <c r="H6" s="223">
        <f>H7+H9+H10+H14+H15+H16+H17+H27+H40+H42+H55+H57+H60</f>
        <v>25600000</v>
      </c>
      <c r="I6" s="223">
        <f>I7+I9+I10+I14+I15+I16+I17+I27+I40+I42+I55+I57+I60</f>
        <v>297718600</v>
      </c>
      <c r="J6" s="224"/>
      <c r="K6" s="299"/>
      <c r="L6" s="351">
        <f>L17+L27+L42</f>
        <v>244109999</v>
      </c>
      <c r="M6" s="351">
        <f>M17+M27+M42</f>
        <v>5621601</v>
      </c>
      <c r="N6" s="300"/>
      <c r="O6" s="301"/>
      <c r="P6" s="41">
        <v>382401600</v>
      </c>
      <c r="Q6" s="52">
        <f>P6-I6</f>
        <v>84683000</v>
      </c>
    </row>
    <row r="7" spans="1:17" x14ac:dyDescent="0.3">
      <c r="A7" s="431" t="s">
        <v>102</v>
      </c>
      <c r="B7" s="402"/>
      <c r="C7" s="402"/>
      <c r="D7" s="397"/>
      <c r="E7" s="225">
        <v>12000000</v>
      </c>
      <c r="F7" s="225">
        <f>G7+H7+I7</f>
        <v>12000000</v>
      </c>
      <c r="G7" s="225">
        <f>G8</f>
        <v>12000000</v>
      </c>
      <c r="H7" s="225">
        <f>H8</f>
        <v>0</v>
      </c>
      <c r="I7" s="225">
        <f>I8</f>
        <v>0</v>
      </c>
      <c r="J7" s="226"/>
      <c r="K7" s="228"/>
      <c r="L7" s="352"/>
      <c r="M7" s="352"/>
      <c r="N7" s="227"/>
      <c r="O7" s="229"/>
      <c r="P7" s="19">
        <v>12000000</v>
      </c>
      <c r="Q7" s="20">
        <f>P7-I7</f>
        <v>12000000</v>
      </c>
    </row>
    <row r="8" spans="1:17" s="42" customFormat="1" ht="34.5" customHeight="1" x14ac:dyDescent="0.3">
      <c r="A8" s="53">
        <v>1</v>
      </c>
      <c r="B8" s="54"/>
      <c r="C8" s="396" t="s">
        <v>103</v>
      </c>
      <c r="D8" s="397"/>
      <c r="E8" s="66">
        <v>12000000</v>
      </c>
      <c r="F8" s="66">
        <v>12000000</v>
      </c>
      <c r="G8" s="45">
        <v>12000000</v>
      </c>
      <c r="H8" s="65">
        <v>0</v>
      </c>
      <c r="I8" s="65">
        <v>0</v>
      </c>
      <c r="J8" s="230" t="s">
        <v>104</v>
      </c>
      <c r="K8" s="182"/>
      <c r="L8" s="353">
        <v>0</v>
      </c>
      <c r="M8" s="353">
        <v>0</v>
      </c>
      <c r="N8" s="231"/>
      <c r="O8" s="152"/>
      <c r="P8" s="41">
        <v>12000000</v>
      </c>
      <c r="Q8" s="52">
        <f>P8-I8</f>
        <v>12000000</v>
      </c>
    </row>
    <row r="9" spans="1:17" x14ac:dyDescent="0.3">
      <c r="A9" s="431" t="s">
        <v>105</v>
      </c>
      <c r="B9" s="402"/>
      <c r="C9" s="402"/>
      <c r="D9" s="397"/>
      <c r="E9" s="225">
        <v>0</v>
      </c>
      <c r="F9" s="225">
        <f t="shared" ref="F9:F10" si="0">G9+H9+I9</f>
        <v>0</v>
      </c>
      <c r="G9" s="232">
        <v>0</v>
      </c>
      <c r="H9" s="232">
        <v>0</v>
      </c>
      <c r="I9" s="232">
        <v>0</v>
      </c>
      <c r="J9" s="226"/>
      <c r="K9" s="228"/>
      <c r="L9" s="352"/>
      <c r="M9" s="352"/>
      <c r="N9" s="227"/>
      <c r="O9" s="229"/>
      <c r="P9" s="19">
        <v>0</v>
      </c>
      <c r="Q9" s="20">
        <f>P9-I9</f>
        <v>0</v>
      </c>
    </row>
    <row r="10" spans="1:17" x14ac:dyDescent="0.3">
      <c r="A10" s="431" t="s">
        <v>106</v>
      </c>
      <c r="B10" s="402"/>
      <c r="C10" s="402"/>
      <c r="D10" s="397"/>
      <c r="E10" s="225">
        <v>40000000</v>
      </c>
      <c r="F10" s="225">
        <f t="shared" si="0"/>
        <v>40000000</v>
      </c>
      <c r="G10" s="225">
        <f>G12+G13</f>
        <v>0</v>
      </c>
      <c r="H10" s="225">
        <f>H12+H13</f>
        <v>22000000</v>
      </c>
      <c r="I10" s="225">
        <f>I12+I13</f>
        <v>18000000</v>
      </c>
      <c r="J10" s="226"/>
      <c r="K10" s="228"/>
      <c r="L10" s="352"/>
      <c r="M10" s="352"/>
      <c r="N10" s="227"/>
      <c r="O10" s="229"/>
      <c r="P10" s="19">
        <v>40000000</v>
      </c>
      <c r="Q10" s="20">
        <f>P10-I10</f>
        <v>22000000</v>
      </c>
    </row>
    <row r="11" spans="1:17" x14ac:dyDescent="0.3">
      <c r="A11" s="233">
        <v>2</v>
      </c>
      <c r="B11" s="234"/>
      <c r="C11" s="235" t="s">
        <v>107</v>
      </c>
      <c r="D11" s="234"/>
      <c r="E11" s="236">
        <v>40000000</v>
      </c>
      <c r="F11" s="236">
        <v>40000000</v>
      </c>
      <c r="G11" s="236"/>
      <c r="H11" s="236">
        <f>H12+H13</f>
        <v>22000000</v>
      </c>
      <c r="I11" s="236">
        <f>I12+I13</f>
        <v>18000000</v>
      </c>
      <c r="J11" s="237"/>
      <c r="K11" s="239"/>
      <c r="L11" s="354"/>
      <c r="M11" s="354"/>
      <c r="N11" s="238"/>
      <c r="O11" s="240"/>
      <c r="P11" s="19"/>
      <c r="Q11" s="20"/>
    </row>
    <row r="12" spans="1:17" ht="47.25" x14ac:dyDescent="0.3">
      <c r="A12" s="138"/>
      <c r="B12" s="139"/>
      <c r="C12" s="241"/>
      <c r="D12" s="241" t="s">
        <v>108</v>
      </c>
      <c r="E12" s="143">
        <v>18000000</v>
      </c>
      <c r="F12" s="143">
        <v>18000000</v>
      </c>
      <c r="G12" s="242">
        <v>0</v>
      </c>
      <c r="H12" s="243">
        <v>0</v>
      </c>
      <c r="I12" s="243">
        <v>18000000</v>
      </c>
      <c r="J12" s="244" t="s">
        <v>109</v>
      </c>
      <c r="K12" s="49" t="s">
        <v>209</v>
      </c>
      <c r="L12" s="355">
        <v>0</v>
      </c>
      <c r="M12" s="355">
        <v>0</v>
      </c>
      <c r="N12" s="50" t="s">
        <v>196</v>
      </c>
      <c r="O12" s="295" t="s">
        <v>210</v>
      </c>
      <c r="P12" s="19">
        <v>18000000</v>
      </c>
      <c r="Q12" s="20">
        <f t="shared" ref="Q12:Q36" si="1">P12-I12</f>
        <v>0</v>
      </c>
    </row>
    <row r="13" spans="1:17" ht="34.5" x14ac:dyDescent="0.3">
      <c r="A13" s="138"/>
      <c r="B13" s="139"/>
      <c r="C13" s="246"/>
      <c r="D13" s="246" t="s">
        <v>110</v>
      </c>
      <c r="E13" s="143">
        <v>22000000</v>
      </c>
      <c r="F13" s="143">
        <v>22000000</v>
      </c>
      <c r="G13" s="242">
        <v>0</v>
      </c>
      <c r="H13" s="243">
        <v>22000000</v>
      </c>
      <c r="I13" s="243">
        <v>0</v>
      </c>
      <c r="J13" s="244" t="s">
        <v>109</v>
      </c>
      <c r="K13" s="49" t="s">
        <v>211</v>
      </c>
      <c r="L13" s="355">
        <v>0</v>
      </c>
      <c r="M13" s="355">
        <v>0</v>
      </c>
      <c r="N13" s="50" t="s">
        <v>196</v>
      </c>
      <c r="O13" s="295"/>
      <c r="P13" s="19">
        <v>22000000</v>
      </c>
      <c r="Q13" s="20">
        <f t="shared" si="1"/>
        <v>22000000</v>
      </c>
    </row>
    <row r="14" spans="1:17" x14ac:dyDescent="0.3">
      <c r="A14" s="431" t="s">
        <v>111</v>
      </c>
      <c r="B14" s="402"/>
      <c r="C14" s="402"/>
      <c r="D14" s="397"/>
      <c r="E14" s="247">
        <v>0</v>
      </c>
      <c r="F14" s="225">
        <f t="shared" ref="F14:F17" si="2">G14+H14+I14</f>
        <v>0</v>
      </c>
      <c r="G14" s="232">
        <v>0</v>
      </c>
      <c r="H14" s="232">
        <v>0</v>
      </c>
      <c r="I14" s="232">
        <v>0</v>
      </c>
      <c r="J14" s="226"/>
      <c r="K14" s="228"/>
      <c r="L14" s="352"/>
      <c r="M14" s="352"/>
      <c r="N14" s="227"/>
      <c r="O14" s="229"/>
      <c r="P14" s="19">
        <v>0</v>
      </c>
      <c r="Q14" s="20">
        <f t="shared" si="1"/>
        <v>0</v>
      </c>
    </row>
    <row r="15" spans="1:17" x14ac:dyDescent="0.3">
      <c r="A15" s="431" t="s">
        <v>112</v>
      </c>
      <c r="B15" s="402"/>
      <c r="C15" s="402"/>
      <c r="D15" s="397"/>
      <c r="E15" s="247">
        <v>0</v>
      </c>
      <c r="F15" s="225">
        <f t="shared" si="2"/>
        <v>0</v>
      </c>
      <c r="G15" s="232">
        <v>0</v>
      </c>
      <c r="H15" s="232">
        <v>0</v>
      </c>
      <c r="I15" s="232">
        <v>0</v>
      </c>
      <c r="J15" s="226"/>
      <c r="K15" s="228"/>
      <c r="L15" s="352"/>
      <c r="M15" s="352"/>
      <c r="N15" s="227"/>
      <c r="O15" s="229"/>
      <c r="P15" s="19">
        <v>0</v>
      </c>
      <c r="Q15" s="20">
        <f t="shared" si="1"/>
        <v>0</v>
      </c>
    </row>
    <row r="16" spans="1:17" ht="35.25" customHeight="1" x14ac:dyDescent="0.3">
      <c r="A16" s="431" t="s">
        <v>113</v>
      </c>
      <c r="B16" s="402"/>
      <c r="C16" s="402"/>
      <c r="D16" s="397"/>
      <c r="E16" s="247">
        <v>0</v>
      </c>
      <c r="F16" s="225">
        <f t="shared" si="2"/>
        <v>0</v>
      </c>
      <c r="G16" s="232">
        <v>0</v>
      </c>
      <c r="H16" s="232">
        <v>0</v>
      </c>
      <c r="I16" s="232">
        <v>0</v>
      </c>
      <c r="J16" s="226"/>
      <c r="K16" s="228"/>
      <c r="L16" s="352"/>
      <c r="M16" s="352"/>
      <c r="N16" s="227"/>
      <c r="O16" s="229"/>
      <c r="P16" s="19">
        <v>0</v>
      </c>
      <c r="Q16" s="20">
        <f t="shared" si="1"/>
        <v>0</v>
      </c>
    </row>
    <row r="17" spans="1:17" s="42" customFormat="1" x14ac:dyDescent="0.3">
      <c r="A17" s="431" t="s">
        <v>114</v>
      </c>
      <c r="B17" s="429"/>
      <c r="C17" s="429"/>
      <c r="D17" s="430"/>
      <c r="E17" s="247">
        <v>9300000</v>
      </c>
      <c r="F17" s="225">
        <f t="shared" si="2"/>
        <v>9300000</v>
      </c>
      <c r="G17" s="248">
        <f>G18</f>
        <v>0</v>
      </c>
      <c r="H17" s="247">
        <f>H18</f>
        <v>0</v>
      </c>
      <c r="I17" s="247">
        <f>I18</f>
        <v>9300000</v>
      </c>
      <c r="J17" s="286"/>
      <c r="K17" s="296"/>
      <c r="L17" s="356">
        <f>L18</f>
        <v>9144000</v>
      </c>
      <c r="M17" s="356">
        <f>M18</f>
        <v>156000</v>
      </c>
      <c r="N17" s="297"/>
      <c r="O17" s="298"/>
      <c r="P17" s="41">
        <v>9300000</v>
      </c>
      <c r="Q17" s="52">
        <f t="shared" si="1"/>
        <v>0</v>
      </c>
    </row>
    <row r="18" spans="1:17" s="153" customFormat="1" ht="34.5" x14ac:dyDescent="0.3">
      <c r="A18" s="249">
        <v>3</v>
      </c>
      <c r="B18" s="250"/>
      <c r="C18" s="432" t="s">
        <v>115</v>
      </c>
      <c r="D18" s="397"/>
      <c r="E18" s="252">
        <v>9300000</v>
      </c>
      <c r="F18" s="252">
        <v>9300000</v>
      </c>
      <c r="G18" s="251">
        <v>0</v>
      </c>
      <c r="H18" s="251">
        <v>0</v>
      </c>
      <c r="I18" s="252">
        <v>9300000</v>
      </c>
      <c r="J18" s="253" t="s">
        <v>37</v>
      </c>
      <c r="K18" s="254" t="s">
        <v>29</v>
      </c>
      <c r="L18" s="354">
        <v>9144000</v>
      </c>
      <c r="M18" s="354">
        <f>I18-L18</f>
        <v>156000</v>
      </c>
      <c r="N18" s="238"/>
      <c r="O18" s="240" t="s">
        <v>116</v>
      </c>
      <c r="P18" s="19">
        <v>9300000</v>
      </c>
      <c r="Q18" s="20">
        <f t="shared" si="1"/>
        <v>0</v>
      </c>
    </row>
    <row r="19" spans="1:17" x14ac:dyDescent="0.3">
      <c r="A19" s="104"/>
      <c r="B19" s="105"/>
      <c r="C19" s="105"/>
      <c r="D19" s="255" t="s">
        <v>117</v>
      </c>
      <c r="E19" s="257"/>
      <c r="F19" s="257"/>
      <c r="G19" s="256"/>
      <c r="H19" s="242">
        <v>0</v>
      </c>
      <c r="I19" s="242">
        <v>0</v>
      </c>
      <c r="J19" s="244"/>
      <c r="K19" s="258"/>
      <c r="L19" s="355"/>
      <c r="M19" s="355"/>
      <c r="N19" s="245"/>
      <c r="O19" s="259"/>
      <c r="P19" s="19"/>
      <c r="Q19" s="20">
        <f t="shared" si="1"/>
        <v>0</v>
      </c>
    </row>
    <row r="20" spans="1:17" x14ac:dyDescent="0.3">
      <c r="A20" s="138"/>
      <c r="B20" s="139"/>
      <c r="C20" s="139"/>
      <c r="D20" s="260" t="s">
        <v>118</v>
      </c>
      <c r="E20" s="257"/>
      <c r="F20" s="257"/>
      <c r="G20" s="261"/>
      <c r="H20" s="242">
        <v>0</v>
      </c>
      <c r="I20" s="242">
        <v>0</v>
      </c>
      <c r="J20" s="244"/>
      <c r="K20" s="258"/>
      <c r="L20" s="355"/>
      <c r="M20" s="355"/>
      <c r="N20" s="245"/>
      <c r="O20" s="259"/>
      <c r="P20" s="19"/>
      <c r="Q20" s="20">
        <f t="shared" si="1"/>
        <v>0</v>
      </c>
    </row>
    <row r="21" spans="1:17" x14ac:dyDescent="0.3">
      <c r="A21" s="104"/>
      <c r="B21" s="105"/>
      <c r="C21" s="105"/>
      <c r="D21" s="255" t="s">
        <v>119</v>
      </c>
      <c r="E21" s="257"/>
      <c r="F21" s="257"/>
      <c r="G21" s="256"/>
      <c r="H21" s="242">
        <v>0</v>
      </c>
      <c r="I21" s="242">
        <v>0</v>
      </c>
      <c r="J21" s="244"/>
      <c r="K21" s="258"/>
      <c r="L21" s="355"/>
      <c r="M21" s="355"/>
      <c r="N21" s="245"/>
      <c r="O21" s="259"/>
      <c r="P21" s="19"/>
      <c r="Q21" s="20">
        <f t="shared" si="1"/>
        <v>0</v>
      </c>
    </row>
    <row r="22" spans="1:17" x14ac:dyDescent="0.3">
      <c r="A22" s="104"/>
      <c r="B22" s="105"/>
      <c r="C22" s="105"/>
      <c r="D22" s="255" t="s">
        <v>120</v>
      </c>
      <c r="E22" s="257"/>
      <c r="F22" s="257"/>
      <c r="G22" s="242"/>
      <c r="H22" s="242">
        <v>0</v>
      </c>
      <c r="I22" s="242">
        <v>0</v>
      </c>
      <c r="J22" s="244"/>
      <c r="K22" s="258"/>
      <c r="L22" s="355"/>
      <c r="M22" s="355"/>
      <c r="N22" s="245"/>
      <c r="O22" s="259"/>
      <c r="P22" s="19"/>
      <c r="Q22" s="20">
        <f t="shared" si="1"/>
        <v>0</v>
      </c>
    </row>
    <row r="23" spans="1:17" x14ac:dyDescent="0.3">
      <c r="A23" s="104"/>
      <c r="B23" s="105"/>
      <c r="C23" s="105"/>
      <c r="D23" s="255" t="s">
        <v>121</v>
      </c>
      <c r="E23" s="263"/>
      <c r="F23" s="263"/>
      <c r="G23" s="262"/>
      <c r="H23" s="242">
        <v>0</v>
      </c>
      <c r="I23" s="242">
        <v>0</v>
      </c>
      <c r="J23" s="264"/>
      <c r="K23" s="266"/>
      <c r="L23" s="357"/>
      <c r="M23" s="357"/>
      <c r="N23" s="265"/>
      <c r="O23" s="267"/>
      <c r="P23" s="19"/>
      <c r="Q23" s="20">
        <f t="shared" si="1"/>
        <v>0</v>
      </c>
    </row>
    <row r="24" spans="1:17" ht="34.5" x14ac:dyDescent="0.3">
      <c r="A24" s="138"/>
      <c r="B24" s="139"/>
      <c r="C24" s="139"/>
      <c r="D24" s="260" t="s">
        <v>122</v>
      </c>
      <c r="E24" s="257"/>
      <c r="F24" s="257"/>
      <c r="G24" s="261"/>
      <c r="H24" s="242">
        <v>0</v>
      </c>
      <c r="I24" s="242">
        <v>0</v>
      </c>
      <c r="J24" s="244"/>
      <c r="K24" s="258"/>
      <c r="L24" s="355"/>
      <c r="M24" s="355"/>
      <c r="N24" s="245"/>
      <c r="O24" s="259"/>
      <c r="P24" s="19"/>
      <c r="Q24" s="20">
        <f t="shared" si="1"/>
        <v>0</v>
      </c>
    </row>
    <row r="25" spans="1:17" ht="34.5" x14ac:dyDescent="0.3">
      <c r="A25" s="104"/>
      <c r="B25" s="105"/>
      <c r="C25" s="105"/>
      <c r="D25" s="255" t="s">
        <v>123</v>
      </c>
      <c r="E25" s="257"/>
      <c r="F25" s="257"/>
      <c r="G25" s="256"/>
      <c r="H25" s="242">
        <v>0</v>
      </c>
      <c r="I25" s="242">
        <v>0</v>
      </c>
      <c r="J25" s="244"/>
      <c r="K25" s="258"/>
      <c r="L25" s="355"/>
      <c r="M25" s="355"/>
      <c r="N25" s="245"/>
      <c r="O25" s="259"/>
      <c r="P25" s="19"/>
      <c r="Q25" s="20">
        <f t="shared" si="1"/>
        <v>0</v>
      </c>
    </row>
    <row r="26" spans="1:17" ht="34.5" x14ac:dyDescent="0.3">
      <c r="A26" s="104"/>
      <c r="B26" s="105"/>
      <c r="C26" s="105"/>
      <c r="D26" s="255" t="s">
        <v>124</v>
      </c>
      <c r="E26" s="257"/>
      <c r="F26" s="257"/>
      <c r="G26" s="256"/>
      <c r="H26" s="242">
        <v>0</v>
      </c>
      <c r="I26" s="242">
        <v>0</v>
      </c>
      <c r="J26" s="244"/>
      <c r="K26" s="258"/>
      <c r="L26" s="355"/>
      <c r="M26" s="355"/>
      <c r="N26" s="245"/>
      <c r="O26" s="259"/>
      <c r="P26" s="19"/>
      <c r="Q26" s="20">
        <f t="shared" si="1"/>
        <v>0</v>
      </c>
    </row>
    <row r="27" spans="1:17" s="42" customFormat="1" x14ac:dyDescent="0.3">
      <c r="A27" s="431" t="s">
        <v>125</v>
      </c>
      <c r="B27" s="429"/>
      <c r="C27" s="429"/>
      <c r="D27" s="430"/>
      <c r="E27" s="247">
        <v>155805600</v>
      </c>
      <c r="F27" s="225">
        <f>G27+H27+I27</f>
        <v>155805600</v>
      </c>
      <c r="G27" s="247">
        <f>SUM(G28:G39)</f>
        <v>0</v>
      </c>
      <c r="H27" s="247">
        <f>SUM(H28:H39)</f>
        <v>0</v>
      </c>
      <c r="I27" s="247">
        <f>SUM(I28:I39)</f>
        <v>155805600</v>
      </c>
      <c r="J27" s="247">
        <f t="shared" ref="J27:M27" si="3">SUM(J28:J39)</f>
        <v>0</v>
      </c>
      <c r="K27" s="247">
        <f t="shared" si="3"/>
        <v>0</v>
      </c>
      <c r="L27" s="358">
        <f t="shared" si="3"/>
        <v>151848000</v>
      </c>
      <c r="M27" s="358">
        <f t="shared" si="3"/>
        <v>3957600</v>
      </c>
      <c r="N27" s="297"/>
      <c r="O27" s="298"/>
      <c r="P27" s="41">
        <v>155805600</v>
      </c>
      <c r="Q27" s="52">
        <f t="shared" si="1"/>
        <v>0</v>
      </c>
    </row>
    <row r="28" spans="1:17" s="42" customFormat="1" ht="37.5" customHeight="1" x14ac:dyDescent="0.3">
      <c r="A28" s="161">
        <v>4</v>
      </c>
      <c r="B28" s="162"/>
      <c r="C28" s="427" t="s">
        <v>126</v>
      </c>
      <c r="D28" s="397"/>
      <c r="E28" s="66">
        <v>8000000</v>
      </c>
      <c r="F28" s="66">
        <v>8000000</v>
      </c>
      <c r="G28" s="268">
        <v>0</v>
      </c>
      <c r="H28" s="46">
        <v>0</v>
      </c>
      <c r="I28" s="46">
        <v>8000000</v>
      </c>
      <c r="J28" s="269" t="s">
        <v>127</v>
      </c>
      <c r="K28" s="56" t="s">
        <v>192</v>
      </c>
      <c r="L28" s="355">
        <v>7980000</v>
      </c>
      <c r="M28" s="355">
        <f>I28-L28</f>
        <v>20000</v>
      </c>
      <c r="N28" s="50"/>
      <c r="O28" s="259"/>
      <c r="P28" s="41">
        <v>8000000</v>
      </c>
      <c r="Q28" s="52">
        <f t="shared" si="1"/>
        <v>0</v>
      </c>
    </row>
    <row r="29" spans="1:17" s="42" customFormat="1" ht="34.5" customHeight="1" x14ac:dyDescent="0.3">
      <c r="A29" s="53">
        <v>5</v>
      </c>
      <c r="B29" s="54"/>
      <c r="C29" s="427" t="s">
        <v>128</v>
      </c>
      <c r="D29" s="397"/>
      <c r="E29" s="66">
        <v>15882000</v>
      </c>
      <c r="F29" s="66">
        <v>15882000</v>
      </c>
      <c r="G29" s="268">
        <v>0</v>
      </c>
      <c r="H29" s="46">
        <v>0</v>
      </c>
      <c r="I29" s="46">
        <v>15882000</v>
      </c>
      <c r="J29" s="270" t="s">
        <v>40</v>
      </c>
      <c r="K29" s="56" t="s">
        <v>193</v>
      </c>
      <c r="L29" s="359">
        <v>15580000</v>
      </c>
      <c r="M29" s="359">
        <f>F29-L29</f>
        <v>302000</v>
      </c>
      <c r="N29" s="50"/>
      <c r="O29" s="259"/>
      <c r="P29" s="41">
        <v>15882000</v>
      </c>
      <c r="Q29" s="52">
        <f t="shared" si="1"/>
        <v>0</v>
      </c>
    </row>
    <row r="30" spans="1:17" s="42" customFormat="1" ht="34.5" customHeight="1" x14ac:dyDescent="0.3">
      <c r="A30" s="161">
        <v>6</v>
      </c>
      <c r="B30" s="162"/>
      <c r="C30" s="427" t="s">
        <v>175</v>
      </c>
      <c r="D30" s="397"/>
      <c r="E30" s="66">
        <v>4500000</v>
      </c>
      <c r="F30" s="66">
        <v>4500000</v>
      </c>
      <c r="G30" s="268">
        <v>0</v>
      </c>
      <c r="H30" s="46">
        <v>0</v>
      </c>
      <c r="I30" s="46">
        <v>4500000</v>
      </c>
      <c r="J30" s="270" t="s">
        <v>40</v>
      </c>
      <c r="K30" s="56" t="s">
        <v>192</v>
      </c>
      <c r="L30" s="359">
        <v>4098000</v>
      </c>
      <c r="M30" s="359">
        <f>I30-L30</f>
        <v>402000</v>
      </c>
      <c r="N30" s="50"/>
      <c r="O30" s="259"/>
      <c r="P30" s="41">
        <v>4500000</v>
      </c>
      <c r="Q30" s="52">
        <f t="shared" si="1"/>
        <v>0</v>
      </c>
    </row>
    <row r="31" spans="1:17" s="42" customFormat="1" ht="34.5" customHeight="1" x14ac:dyDescent="0.3">
      <c r="A31" s="53">
        <v>7</v>
      </c>
      <c r="B31" s="54"/>
      <c r="C31" s="427" t="s">
        <v>174</v>
      </c>
      <c r="D31" s="397"/>
      <c r="E31" s="66">
        <v>3592000</v>
      </c>
      <c r="F31" s="66">
        <v>3592000</v>
      </c>
      <c r="G31" s="271">
        <v>0</v>
      </c>
      <c r="H31" s="46">
        <v>0</v>
      </c>
      <c r="I31" s="46">
        <v>3592000</v>
      </c>
      <c r="J31" s="270" t="s">
        <v>129</v>
      </c>
      <c r="K31" s="56" t="s">
        <v>130</v>
      </c>
      <c r="L31" s="359">
        <v>3587000</v>
      </c>
      <c r="M31" s="359">
        <f>E31-L31</f>
        <v>5000</v>
      </c>
      <c r="N31" s="50"/>
      <c r="O31" s="259" t="s">
        <v>131</v>
      </c>
      <c r="P31" s="41">
        <v>3592000</v>
      </c>
      <c r="Q31" s="52">
        <f t="shared" si="1"/>
        <v>0</v>
      </c>
    </row>
    <row r="32" spans="1:17" s="42" customFormat="1" ht="34.5" customHeight="1" x14ac:dyDescent="0.3">
      <c r="A32" s="53">
        <v>8</v>
      </c>
      <c r="B32" s="54"/>
      <c r="C32" s="427" t="s">
        <v>132</v>
      </c>
      <c r="D32" s="397"/>
      <c r="E32" s="66">
        <v>5832000</v>
      </c>
      <c r="F32" s="66">
        <v>5832000</v>
      </c>
      <c r="G32" s="271">
        <v>0</v>
      </c>
      <c r="H32" s="46">
        <v>0</v>
      </c>
      <c r="I32" s="46">
        <v>5832000</v>
      </c>
      <c r="J32" s="270" t="s">
        <v>129</v>
      </c>
      <c r="K32" s="56" t="s">
        <v>130</v>
      </c>
      <c r="L32" s="359">
        <v>5664500</v>
      </c>
      <c r="M32" s="359">
        <f>E32-L32</f>
        <v>167500</v>
      </c>
      <c r="N32" s="50"/>
      <c r="O32" s="259" t="s">
        <v>131</v>
      </c>
      <c r="P32" s="41">
        <v>5832000</v>
      </c>
      <c r="Q32" s="52">
        <f t="shared" si="1"/>
        <v>0</v>
      </c>
    </row>
    <row r="33" spans="1:17" s="42" customFormat="1" ht="34.5" customHeight="1" x14ac:dyDescent="0.3">
      <c r="A33" s="53">
        <v>9</v>
      </c>
      <c r="B33" s="54"/>
      <c r="C33" s="427" t="s">
        <v>133</v>
      </c>
      <c r="D33" s="397"/>
      <c r="E33" s="66">
        <v>6282000</v>
      </c>
      <c r="F33" s="66">
        <v>6282000</v>
      </c>
      <c r="G33" s="271">
        <v>0</v>
      </c>
      <c r="H33" s="46">
        <v>0</v>
      </c>
      <c r="I33" s="46">
        <v>6282000</v>
      </c>
      <c r="J33" s="270" t="s">
        <v>134</v>
      </c>
      <c r="K33" s="56" t="s">
        <v>188</v>
      </c>
      <c r="L33" s="359">
        <v>4880000</v>
      </c>
      <c r="M33" s="359">
        <f>F33-L33</f>
        <v>1402000</v>
      </c>
      <c r="N33" s="50"/>
      <c r="O33" s="259"/>
      <c r="P33" s="41">
        <v>6282000</v>
      </c>
      <c r="Q33" s="52">
        <f t="shared" si="1"/>
        <v>0</v>
      </c>
    </row>
    <row r="34" spans="1:17" s="42" customFormat="1" ht="51.75" customHeight="1" x14ac:dyDescent="0.3">
      <c r="A34" s="161">
        <v>10</v>
      </c>
      <c r="B34" s="54"/>
      <c r="C34" s="427" t="s">
        <v>135</v>
      </c>
      <c r="D34" s="397"/>
      <c r="E34" s="66">
        <v>1999600</v>
      </c>
      <c r="F34" s="66">
        <v>1999600</v>
      </c>
      <c r="G34" s="271">
        <v>0</v>
      </c>
      <c r="H34" s="46">
        <v>0</v>
      </c>
      <c r="I34" s="46">
        <v>1999600</v>
      </c>
      <c r="J34" s="270" t="s">
        <v>134</v>
      </c>
      <c r="K34" s="56" t="s">
        <v>29</v>
      </c>
      <c r="L34" s="359">
        <v>1994500</v>
      </c>
      <c r="M34" s="359">
        <f t="shared" ref="M34:M39" si="4">I34-L34</f>
        <v>5100</v>
      </c>
      <c r="N34" s="50"/>
      <c r="O34" s="259"/>
      <c r="P34" s="41">
        <v>1999600</v>
      </c>
      <c r="Q34" s="52">
        <f t="shared" si="1"/>
        <v>0</v>
      </c>
    </row>
    <row r="35" spans="1:17" s="42" customFormat="1" ht="34.5" x14ac:dyDescent="0.3">
      <c r="A35" s="53">
        <v>11</v>
      </c>
      <c r="B35" s="54"/>
      <c r="C35" s="427" t="s">
        <v>136</v>
      </c>
      <c r="D35" s="397"/>
      <c r="E35" s="66">
        <v>1518000</v>
      </c>
      <c r="F35" s="66">
        <v>1518000</v>
      </c>
      <c r="G35" s="271">
        <v>0</v>
      </c>
      <c r="H35" s="46">
        <v>0</v>
      </c>
      <c r="I35" s="46">
        <v>1518000</v>
      </c>
      <c r="J35" s="270" t="s">
        <v>134</v>
      </c>
      <c r="K35" s="56" t="s">
        <v>29</v>
      </c>
      <c r="L35" s="359">
        <v>1513000</v>
      </c>
      <c r="M35" s="359">
        <f t="shared" si="4"/>
        <v>5000</v>
      </c>
      <c r="N35" s="50"/>
      <c r="O35" s="259"/>
      <c r="P35" s="41">
        <v>1518000</v>
      </c>
      <c r="Q35" s="52">
        <f t="shared" si="1"/>
        <v>0</v>
      </c>
    </row>
    <row r="36" spans="1:17" s="42" customFormat="1" ht="34.5" customHeight="1" x14ac:dyDescent="0.3">
      <c r="A36" s="161">
        <v>12</v>
      </c>
      <c r="B36" s="162"/>
      <c r="C36" s="427" t="s">
        <v>137</v>
      </c>
      <c r="D36" s="397"/>
      <c r="E36" s="66">
        <v>4300000</v>
      </c>
      <c r="F36" s="66">
        <v>4300000</v>
      </c>
      <c r="G36" s="268">
        <v>0</v>
      </c>
      <c r="H36" s="46">
        <v>0</v>
      </c>
      <c r="I36" s="46">
        <v>4300000</v>
      </c>
      <c r="J36" s="270" t="s">
        <v>40</v>
      </c>
      <c r="K36" s="56" t="s">
        <v>192</v>
      </c>
      <c r="L36" s="359">
        <v>4270000</v>
      </c>
      <c r="M36" s="359">
        <f t="shared" si="4"/>
        <v>30000</v>
      </c>
      <c r="N36" s="50"/>
      <c r="O36" s="259"/>
      <c r="P36" s="41">
        <v>4300000</v>
      </c>
      <c r="Q36" s="52">
        <f t="shared" si="1"/>
        <v>0</v>
      </c>
    </row>
    <row r="37" spans="1:17" s="42" customFormat="1" ht="36" customHeight="1" x14ac:dyDescent="0.3">
      <c r="A37" s="161">
        <v>13</v>
      </c>
      <c r="B37" s="54"/>
      <c r="C37" s="427" t="s">
        <v>138</v>
      </c>
      <c r="D37" s="397"/>
      <c r="E37" s="66">
        <v>50000000</v>
      </c>
      <c r="F37" s="66">
        <v>50000000</v>
      </c>
      <c r="G37" s="271">
        <v>0</v>
      </c>
      <c r="H37" s="46">
        <v>0</v>
      </c>
      <c r="I37" s="46">
        <v>50000000</v>
      </c>
      <c r="J37" s="269" t="s">
        <v>127</v>
      </c>
      <c r="K37" s="272" t="s">
        <v>170</v>
      </c>
      <c r="L37" s="355">
        <v>49890000</v>
      </c>
      <c r="M37" s="359">
        <f t="shared" si="4"/>
        <v>110000</v>
      </c>
      <c r="N37" s="50"/>
      <c r="O37" s="259"/>
      <c r="P37" s="41"/>
      <c r="Q37" s="52" t="e">
        <f>P37-#REF!</f>
        <v>#REF!</v>
      </c>
    </row>
    <row r="38" spans="1:17" s="274" customFormat="1" ht="35.25" customHeight="1" x14ac:dyDescent="0.3">
      <c r="A38" s="53">
        <v>14</v>
      </c>
      <c r="B38" s="54"/>
      <c r="C38" s="427" t="s">
        <v>139</v>
      </c>
      <c r="D38" s="397"/>
      <c r="E38" s="66">
        <v>50000000</v>
      </c>
      <c r="F38" s="66">
        <v>50000000</v>
      </c>
      <c r="G38" s="268">
        <v>0</v>
      </c>
      <c r="H38" s="46">
        <v>0</v>
      </c>
      <c r="I38" s="46">
        <v>50000000</v>
      </c>
      <c r="J38" s="269" t="s">
        <v>37</v>
      </c>
      <c r="K38" s="56" t="s">
        <v>29</v>
      </c>
      <c r="L38" s="355">
        <v>49850000</v>
      </c>
      <c r="M38" s="355">
        <f t="shared" si="4"/>
        <v>150000</v>
      </c>
      <c r="N38" s="245"/>
      <c r="O38" s="259"/>
      <c r="P38" s="273"/>
      <c r="Q38" s="52" t="e">
        <f>P38-#REF!</f>
        <v>#REF!</v>
      </c>
    </row>
    <row r="39" spans="1:17" s="55" customFormat="1" ht="34.5" x14ac:dyDescent="0.3">
      <c r="A39" s="161">
        <v>15</v>
      </c>
      <c r="B39" s="54"/>
      <c r="C39" s="427" t="s">
        <v>140</v>
      </c>
      <c r="D39" s="397"/>
      <c r="E39" s="66">
        <v>3900000</v>
      </c>
      <c r="F39" s="66">
        <v>3900000</v>
      </c>
      <c r="G39" s="271">
        <v>0</v>
      </c>
      <c r="H39" s="46">
        <v>0</v>
      </c>
      <c r="I39" s="46">
        <v>3900000</v>
      </c>
      <c r="J39" s="269" t="s">
        <v>37</v>
      </c>
      <c r="K39" s="56" t="s">
        <v>29</v>
      </c>
      <c r="L39" s="355">
        <v>2541000</v>
      </c>
      <c r="M39" s="355">
        <f t="shared" si="4"/>
        <v>1359000</v>
      </c>
      <c r="N39" s="245"/>
      <c r="O39" s="259"/>
      <c r="P39" s="41"/>
      <c r="Q39" s="52" t="e">
        <f>P39-#REF!</f>
        <v>#REF!</v>
      </c>
    </row>
    <row r="40" spans="1:17" s="42" customFormat="1" ht="17.25" customHeight="1" x14ac:dyDescent="0.3">
      <c r="A40" s="431" t="s">
        <v>141</v>
      </c>
      <c r="B40" s="402"/>
      <c r="C40" s="402"/>
      <c r="D40" s="397"/>
      <c r="E40" s="275">
        <v>10000000</v>
      </c>
      <c r="F40" s="225">
        <f>G40+H40+I40</f>
        <v>10000000</v>
      </c>
      <c r="G40" s="275">
        <f>G41</f>
        <v>10000000</v>
      </c>
      <c r="H40" s="275">
        <f>H41</f>
        <v>0</v>
      </c>
      <c r="I40" s="275">
        <f>I41</f>
        <v>0</v>
      </c>
      <c r="J40" s="276"/>
      <c r="K40" s="278"/>
      <c r="L40" s="360"/>
      <c r="M40" s="360"/>
      <c r="N40" s="277"/>
      <c r="O40" s="279"/>
      <c r="P40" s="41">
        <v>10000000</v>
      </c>
      <c r="Q40" s="20">
        <f>P40-I40</f>
        <v>10000000</v>
      </c>
    </row>
    <row r="41" spans="1:17" s="55" customFormat="1" x14ac:dyDescent="0.3">
      <c r="A41" s="53">
        <v>16</v>
      </c>
      <c r="B41" s="54"/>
      <c r="C41" s="427" t="s">
        <v>142</v>
      </c>
      <c r="D41" s="397"/>
      <c r="E41" s="66">
        <v>10000000</v>
      </c>
      <c r="F41" s="66">
        <v>10000000</v>
      </c>
      <c r="G41" s="280">
        <v>10000000</v>
      </c>
      <c r="H41" s="281">
        <v>0</v>
      </c>
      <c r="I41" s="281">
        <v>0</v>
      </c>
      <c r="J41" s="269" t="s">
        <v>104</v>
      </c>
      <c r="K41" s="258"/>
      <c r="L41" s="355"/>
      <c r="M41" s="355"/>
      <c r="N41" s="245"/>
      <c r="O41" s="259"/>
      <c r="P41" s="41">
        <v>10000000</v>
      </c>
      <c r="Q41" s="52">
        <f>P41-I41</f>
        <v>10000000</v>
      </c>
    </row>
    <row r="42" spans="1:17" s="42" customFormat="1" x14ac:dyDescent="0.3">
      <c r="A42" s="282" t="s">
        <v>143</v>
      </c>
      <c r="B42" s="283"/>
      <c r="C42" s="283"/>
      <c r="D42" s="284"/>
      <c r="E42" s="285">
        <v>129796000</v>
      </c>
      <c r="F42" s="225">
        <f>G42+H42+I42</f>
        <v>118213000</v>
      </c>
      <c r="G42" s="285">
        <f>SUM(G43:G51)+G52+G53+G54</f>
        <v>0</v>
      </c>
      <c r="H42" s="285">
        <f>SUM(H43:H51)+H52+H53+H54</f>
        <v>3600000</v>
      </c>
      <c r="I42" s="285">
        <f>SUM(I43:I51)+I52+I53+I54</f>
        <v>114613000</v>
      </c>
      <c r="J42" s="285"/>
      <c r="K42" s="285"/>
      <c r="L42" s="361">
        <f t="shared" ref="L42:M42" si="5">SUM(L43:L51)+L52+L53+L54</f>
        <v>83117999</v>
      </c>
      <c r="M42" s="361">
        <f t="shared" si="5"/>
        <v>1508001</v>
      </c>
      <c r="N42" s="297"/>
      <c r="O42" s="298"/>
      <c r="P42" s="41">
        <v>129796000</v>
      </c>
      <c r="Q42" s="302">
        <f>P42-I42</f>
        <v>15183000</v>
      </c>
    </row>
    <row r="43" spans="1:17" s="42" customFormat="1" ht="34.5" x14ac:dyDescent="0.3">
      <c r="A43" s="161">
        <v>17</v>
      </c>
      <c r="B43" s="162"/>
      <c r="C43" s="427" t="s">
        <v>144</v>
      </c>
      <c r="D43" s="397"/>
      <c r="E43" s="195">
        <v>1000000</v>
      </c>
      <c r="F43" s="195">
        <v>1000000</v>
      </c>
      <c r="G43" s="294">
        <v>0</v>
      </c>
      <c r="H43" s="287">
        <v>0</v>
      </c>
      <c r="I43" s="287">
        <v>1000000</v>
      </c>
      <c r="J43" s="288" t="s">
        <v>145</v>
      </c>
      <c r="K43" s="272" t="s">
        <v>201</v>
      </c>
      <c r="L43" s="357">
        <v>890000</v>
      </c>
      <c r="M43" s="357">
        <f>F43-L43</f>
        <v>110000</v>
      </c>
      <c r="N43" s="50"/>
      <c r="O43" s="267"/>
      <c r="P43" s="41">
        <v>1000000</v>
      </c>
      <c r="Q43" s="52">
        <f>P43-I43</f>
        <v>0</v>
      </c>
    </row>
    <row r="44" spans="1:17" s="55" customFormat="1" x14ac:dyDescent="0.3">
      <c r="A44" s="161">
        <v>18</v>
      </c>
      <c r="B44" s="162"/>
      <c r="C44" s="427" t="s">
        <v>146</v>
      </c>
      <c r="D44" s="397"/>
      <c r="E44" s="66">
        <v>3600000</v>
      </c>
      <c r="F44" s="66">
        <v>3600000</v>
      </c>
      <c r="G44" s="289">
        <v>0</v>
      </c>
      <c r="H44" s="163">
        <v>3600000</v>
      </c>
      <c r="I44" s="163">
        <v>0</v>
      </c>
      <c r="J44" s="269" t="s">
        <v>147</v>
      </c>
      <c r="K44" s="433" t="s">
        <v>169</v>
      </c>
      <c r="L44" s="434"/>
      <c r="M44" s="434"/>
      <c r="N44" s="434"/>
      <c r="O44" s="435"/>
      <c r="P44" s="41">
        <v>3600000</v>
      </c>
      <c r="Q44" s="52">
        <f>P44-I44</f>
        <v>3600000</v>
      </c>
    </row>
    <row r="45" spans="1:17" s="42" customFormat="1" ht="34.5" customHeight="1" x14ac:dyDescent="0.3">
      <c r="A45" s="161">
        <v>19</v>
      </c>
      <c r="B45" s="162"/>
      <c r="C45" s="427" t="s">
        <v>148</v>
      </c>
      <c r="D45" s="397"/>
      <c r="E45" s="66">
        <v>26745000</v>
      </c>
      <c r="F45" s="66">
        <v>26745000</v>
      </c>
      <c r="G45" s="271">
        <v>0</v>
      </c>
      <c r="H45" s="163">
        <v>0</v>
      </c>
      <c r="I45" s="163">
        <v>26745000</v>
      </c>
      <c r="J45" s="269" t="s">
        <v>147</v>
      </c>
      <c r="K45" s="272" t="s">
        <v>190</v>
      </c>
      <c r="L45" s="357">
        <v>26690000</v>
      </c>
      <c r="M45" s="355">
        <f>E45-L45</f>
        <v>55000</v>
      </c>
      <c r="N45" s="50"/>
      <c r="O45" s="259"/>
      <c r="P45" s="41"/>
      <c r="Q45" s="52" t="e">
        <f>P45-#REF!</f>
        <v>#REF!</v>
      </c>
    </row>
    <row r="46" spans="1:17" s="55" customFormat="1" ht="34.5" x14ac:dyDescent="0.3">
      <c r="A46" s="161">
        <v>20</v>
      </c>
      <c r="B46" s="54"/>
      <c r="C46" s="396" t="s">
        <v>149</v>
      </c>
      <c r="D46" s="436"/>
      <c r="E46" s="66">
        <v>1000000</v>
      </c>
      <c r="F46" s="66">
        <v>1000000</v>
      </c>
      <c r="G46" s="289">
        <v>0</v>
      </c>
      <c r="H46" s="163">
        <v>0</v>
      </c>
      <c r="I46" s="163">
        <v>1000000</v>
      </c>
      <c r="J46" s="269" t="s">
        <v>37</v>
      </c>
      <c r="K46" s="56" t="s">
        <v>29</v>
      </c>
      <c r="L46" s="362">
        <v>995000</v>
      </c>
      <c r="M46" s="362">
        <f>I46-L46</f>
        <v>5000</v>
      </c>
      <c r="N46" s="290"/>
      <c r="O46" s="291"/>
      <c r="P46" s="41">
        <v>1000000</v>
      </c>
      <c r="Q46" s="52">
        <f t="shared" ref="Q46:Q51" si="6">P46-I46</f>
        <v>0</v>
      </c>
    </row>
    <row r="47" spans="1:17" s="42" customFormat="1" ht="35.25" customHeight="1" x14ac:dyDescent="0.3">
      <c r="A47" s="161">
        <v>21</v>
      </c>
      <c r="B47" s="44"/>
      <c r="C47" s="427" t="s">
        <v>150</v>
      </c>
      <c r="D47" s="397"/>
      <c r="E47" s="66">
        <v>11181000</v>
      </c>
      <c r="F47" s="66">
        <v>11181000</v>
      </c>
      <c r="G47" s="268">
        <v>0</v>
      </c>
      <c r="H47" s="163">
        <v>0</v>
      </c>
      <c r="I47" s="163">
        <v>11181000</v>
      </c>
      <c r="J47" s="269" t="s">
        <v>151</v>
      </c>
      <c r="K47" s="49" t="s">
        <v>19</v>
      </c>
      <c r="L47" s="357">
        <v>0</v>
      </c>
      <c r="M47" s="357">
        <v>0</v>
      </c>
      <c r="N47" s="50">
        <v>42944</v>
      </c>
      <c r="O47" s="259" t="s">
        <v>212</v>
      </c>
      <c r="P47" s="41">
        <v>11181000</v>
      </c>
      <c r="Q47" s="52">
        <f t="shared" si="6"/>
        <v>0</v>
      </c>
    </row>
    <row r="48" spans="1:17" s="55" customFormat="1" ht="34.5" x14ac:dyDescent="0.3">
      <c r="A48" s="161">
        <v>22</v>
      </c>
      <c r="B48" s="44"/>
      <c r="C48" s="427" t="s">
        <v>206</v>
      </c>
      <c r="D48" s="437"/>
      <c r="E48" s="66">
        <v>920000</v>
      </c>
      <c r="F48" s="66">
        <v>920000</v>
      </c>
      <c r="G48" s="289">
        <v>0</v>
      </c>
      <c r="H48" s="163">
        <v>0</v>
      </c>
      <c r="I48" s="163">
        <v>920000</v>
      </c>
      <c r="J48" s="292" t="s">
        <v>37</v>
      </c>
      <c r="K48" s="56" t="s">
        <v>29</v>
      </c>
      <c r="L48" s="362">
        <v>915000</v>
      </c>
      <c r="M48" s="362">
        <f>I48-L48</f>
        <v>5000</v>
      </c>
      <c r="N48" s="290"/>
      <c r="O48" s="291"/>
      <c r="P48" s="41">
        <v>920000</v>
      </c>
      <c r="Q48" s="52">
        <f t="shared" si="6"/>
        <v>0</v>
      </c>
    </row>
    <row r="49" spans="1:17" s="42" customFormat="1" ht="36" customHeight="1" x14ac:dyDescent="0.3">
      <c r="A49" s="161">
        <v>23</v>
      </c>
      <c r="B49" s="162"/>
      <c r="C49" s="427" t="s">
        <v>152</v>
      </c>
      <c r="D49" s="397"/>
      <c r="E49" s="66">
        <v>1150000</v>
      </c>
      <c r="F49" s="66">
        <v>1150000</v>
      </c>
      <c r="G49" s="268">
        <v>0</v>
      </c>
      <c r="H49" s="163">
        <v>0</v>
      </c>
      <c r="I49" s="163">
        <v>1150000</v>
      </c>
      <c r="J49" s="269" t="s">
        <v>134</v>
      </c>
      <c r="K49" s="56" t="s">
        <v>177</v>
      </c>
      <c r="L49" s="357">
        <v>890000</v>
      </c>
      <c r="M49" s="362">
        <f>I49-L49</f>
        <v>260000</v>
      </c>
      <c r="N49" s="50"/>
      <c r="O49" s="259"/>
      <c r="P49" s="41">
        <v>1150000</v>
      </c>
      <c r="Q49" s="52">
        <f t="shared" si="6"/>
        <v>0</v>
      </c>
    </row>
    <row r="50" spans="1:17" s="42" customFormat="1" ht="35.25" customHeight="1" x14ac:dyDescent="0.3">
      <c r="A50" s="161">
        <v>24</v>
      </c>
      <c r="B50" s="54"/>
      <c r="C50" s="427" t="s">
        <v>153</v>
      </c>
      <c r="D50" s="397"/>
      <c r="E50" s="66">
        <v>1000000</v>
      </c>
      <c r="F50" s="66">
        <v>1000000</v>
      </c>
      <c r="G50" s="271">
        <v>0</v>
      </c>
      <c r="H50" s="163">
        <v>0</v>
      </c>
      <c r="I50" s="163">
        <v>1000000</v>
      </c>
      <c r="J50" s="269" t="s">
        <v>134</v>
      </c>
      <c r="K50" s="56" t="s">
        <v>177</v>
      </c>
      <c r="L50" s="355">
        <v>811000</v>
      </c>
      <c r="M50" s="355">
        <f>E50-L50</f>
        <v>189000</v>
      </c>
      <c r="N50" s="50"/>
      <c r="O50" s="259"/>
      <c r="P50" s="41">
        <v>1000000</v>
      </c>
      <c r="Q50" s="52">
        <f t="shared" si="6"/>
        <v>0</v>
      </c>
    </row>
    <row r="51" spans="1:17" s="42" customFormat="1" ht="34.5" x14ac:dyDescent="0.3">
      <c r="A51" s="161">
        <v>25</v>
      </c>
      <c r="B51" s="162"/>
      <c r="C51" s="416" t="s">
        <v>154</v>
      </c>
      <c r="D51" s="397"/>
      <c r="E51" s="66">
        <v>28795000</v>
      </c>
      <c r="F51" s="66">
        <v>18806000</v>
      </c>
      <c r="G51" s="66">
        <v>0</v>
      </c>
      <c r="H51" s="66">
        <v>0</v>
      </c>
      <c r="I51" s="66">
        <v>18806000</v>
      </c>
      <c r="J51" s="230" t="s">
        <v>79</v>
      </c>
      <c r="K51" s="49" t="s">
        <v>19</v>
      </c>
      <c r="L51" s="357">
        <v>0</v>
      </c>
      <c r="M51" s="357">
        <v>0</v>
      </c>
      <c r="N51" s="50" t="s">
        <v>207</v>
      </c>
      <c r="O51" s="152" t="s">
        <v>208</v>
      </c>
      <c r="P51" s="41"/>
      <c r="Q51" s="52">
        <f t="shared" si="6"/>
        <v>-18806000</v>
      </c>
    </row>
    <row r="52" spans="1:17" s="42" customFormat="1" ht="34.5" customHeight="1" x14ac:dyDescent="0.3">
      <c r="A52" s="161">
        <v>26</v>
      </c>
      <c r="B52" s="162"/>
      <c r="C52" s="427" t="s">
        <v>155</v>
      </c>
      <c r="D52" s="397"/>
      <c r="E52" s="66">
        <v>2000000</v>
      </c>
      <c r="F52" s="66">
        <v>2000000</v>
      </c>
      <c r="G52" s="268">
        <v>0</v>
      </c>
      <c r="H52" s="163">
        <v>0</v>
      </c>
      <c r="I52" s="163">
        <v>2000000</v>
      </c>
      <c r="J52" s="269" t="s">
        <v>156</v>
      </c>
      <c r="K52" s="56" t="s">
        <v>177</v>
      </c>
      <c r="L52" s="357">
        <v>1835999</v>
      </c>
      <c r="M52" s="355">
        <f>E52-L52</f>
        <v>164001</v>
      </c>
      <c r="N52" s="50"/>
      <c r="O52" s="259"/>
      <c r="P52" s="41"/>
      <c r="Q52" s="52" t="e">
        <f>P52-#REF!</f>
        <v>#REF!</v>
      </c>
    </row>
    <row r="53" spans="1:17" s="55" customFormat="1" ht="51.75" customHeight="1" x14ac:dyDescent="0.3">
      <c r="A53" s="53">
        <v>27</v>
      </c>
      <c r="B53" s="54"/>
      <c r="C53" s="427" t="s">
        <v>157</v>
      </c>
      <c r="D53" s="397"/>
      <c r="E53" s="66">
        <v>49400000</v>
      </c>
      <c r="F53" s="66">
        <v>49400000</v>
      </c>
      <c r="G53" s="280">
        <v>0</v>
      </c>
      <c r="H53" s="163">
        <v>0</v>
      </c>
      <c r="I53" s="163">
        <v>49400000</v>
      </c>
      <c r="J53" s="269" t="s">
        <v>147</v>
      </c>
      <c r="K53" s="56" t="s">
        <v>202</v>
      </c>
      <c r="L53" s="355">
        <v>49091000</v>
      </c>
      <c r="M53" s="355">
        <f>E53-L53</f>
        <v>309000</v>
      </c>
      <c r="N53" s="50"/>
      <c r="O53" s="259"/>
      <c r="P53" s="41">
        <v>49400000</v>
      </c>
      <c r="Q53" s="52">
        <f t="shared" ref="Q53:Q61" si="7">P53-I53</f>
        <v>0</v>
      </c>
    </row>
    <row r="54" spans="1:17" s="42" customFormat="1" ht="34.5" x14ac:dyDescent="0.3">
      <c r="A54" s="53">
        <v>28</v>
      </c>
      <c r="B54" s="54"/>
      <c r="C54" s="396" t="s">
        <v>158</v>
      </c>
      <c r="D54" s="397"/>
      <c r="E54" s="66">
        <v>3005000</v>
      </c>
      <c r="F54" s="163">
        <v>1411000</v>
      </c>
      <c r="G54" s="45">
        <v>0</v>
      </c>
      <c r="H54" s="163">
        <v>0</v>
      </c>
      <c r="I54" s="163">
        <v>1411000</v>
      </c>
      <c r="J54" s="230" t="s">
        <v>79</v>
      </c>
      <c r="K54" s="56" t="s">
        <v>194</v>
      </c>
      <c r="L54" s="357">
        <v>1000000</v>
      </c>
      <c r="M54" s="355">
        <f>I54-L54</f>
        <v>411000</v>
      </c>
      <c r="N54" s="50"/>
      <c r="O54" s="152"/>
      <c r="P54" s="41">
        <v>3005000</v>
      </c>
      <c r="Q54" s="52">
        <f t="shared" si="7"/>
        <v>1594000</v>
      </c>
    </row>
    <row r="55" spans="1:17" x14ac:dyDescent="0.3">
      <c r="A55" s="431" t="s">
        <v>159</v>
      </c>
      <c r="B55" s="402"/>
      <c r="C55" s="402"/>
      <c r="D55" s="397"/>
      <c r="E55" s="247">
        <v>7500000</v>
      </c>
      <c r="F55" s="225">
        <f>G55+H55+I55</f>
        <v>7500000</v>
      </c>
      <c r="G55" s="247">
        <f>G56</f>
        <v>7500000</v>
      </c>
      <c r="H55" s="247">
        <f>H56</f>
        <v>0</v>
      </c>
      <c r="I55" s="247">
        <f>I56</f>
        <v>0</v>
      </c>
      <c r="J55" s="247"/>
      <c r="K55" s="247"/>
      <c r="L55" s="363">
        <f t="shared" ref="L55:M55" si="8">L56</f>
        <v>0</v>
      </c>
      <c r="M55" s="363">
        <f t="shared" si="8"/>
        <v>0</v>
      </c>
      <c r="N55" s="227"/>
      <c r="O55" s="229"/>
      <c r="P55" s="19">
        <v>7500000</v>
      </c>
      <c r="Q55" s="20">
        <f t="shared" si="7"/>
        <v>7500000</v>
      </c>
    </row>
    <row r="56" spans="1:17" s="55" customFormat="1" x14ac:dyDescent="0.3">
      <c r="A56" s="53">
        <v>29</v>
      </c>
      <c r="B56" s="54"/>
      <c r="C56" s="427" t="s">
        <v>160</v>
      </c>
      <c r="D56" s="397"/>
      <c r="E56" s="66">
        <v>7500000</v>
      </c>
      <c r="F56" s="66">
        <v>7500000</v>
      </c>
      <c r="G56" s="280">
        <v>7500000</v>
      </c>
      <c r="H56" s="281">
        <v>0</v>
      </c>
      <c r="I56" s="281">
        <v>0</v>
      </c>
      <c r="J56" s="269" t="s">
        <v>145</v>
      </c>
      <c r="K56" s="258"/>
      <c r="L56" s="355">
        <v>0</v>
      </c>
      <c r="M56" s="355"/>
      <c r="N56" s="245"/>
      <c r="O56" s="258"/>
      <c r="P56" s="41">
        <v>7500000</v>
      </c>
      <c r="Q56" s="52">
        <f t="shared" si="7"/>
        <v>7500000</v>
      </c>
    </row>
    <row r="57" spans="1:17" x14ac:dyDescent="0.3">
      <c r="A57" s="431" t="s">
        <v>161</v>
      </c>
      <c r="B57" s="402"/>
      <c r="C57" s="402"/>
      <c r="D57" s="397"/>
      <c r="E57" s="247">
        <v>18000000</v>
      </c>
      <c r="F57" s="225">
        <f>G57+H57+I57</f>
        <v>18000000</v>
      </c>
      <c r="G57" s="247">
        <f>G58+G59</f>
        <v>18000000</v>
      </c>
      <c r="H57" s="247">
        <f>H58+H59</f>
        <v>0</v>
      </c>
      <c r="I57" s="247">
        <f>I58+I59</f>
        <v>0</v>
      </c>
      <c r="J57" s="247"/>
      <c r="K57" s="247"/>
      <c r="L57" s="363">
        <f t="shared" ref="L57:M57" si="9">L58+L59</f>
        <v>0</v>
      </c>
      <c r="M57" s="363">
        <f t="shared" si="9"/>
        <v>0</v>
      </c>
      <c r="N57" s="227"/>
      <c r="O57" s="229"/>
      <c r="P57" s="19">
        <v>18000000</v>
      </c>
      <c r="Q57" s="20">
        <f t="shared" si="7"/>
        <v>18000000</v>
      </c>
    </row>
    <row r="58" spans="1:17" s="55" customFormat="1" x14ac:dyDescent="0.3">
      <c r="A58" s="53">
        <v>30</v>
      </c>
      <c r="B58" s="54"/>
      <c r="C58" s="427" t="s">
        <v>162</v>
      </c>
      <c r="D58" s="397"/>
      <c r="E58" s="66">
        <v>3000000</v>
      </c>
      <c r="F58" s="66">
        <v>3000000</v>
      </c>
      <c r="G58" s="280">
        <v>3000000</v>
      </c>
      <c r="H58" s="281">
        <v>0</v>
      </c>
      <c r="I58" s="281">
        <v>0</v>
      </c>
      <c r="J58" s="269" t="s">
        <v>104</v>
      </c>
      <c r="K58" s="49"/>
      <c r="L58" s="355">
        <v>0</v>
      </c>
      <c r="M58" s="355">
        <v>0</v>
      </c>
      <c r="N58" s="245"/>
      <c r="O58" s="259"/>
      <c r="P58" s="41">
        <v>3000000</v>
      </c>
      <c r="Q58" s="52">
        <f t="shared" si="7"/>
        <v>3000000</v>
      </c>
    </row>
    <row r="59" spans="1:17" s="42" customFormat="1" ht="35.25" customHeight="1" x14ac:dyDescent="0.3">
      <c r="A59" s="161">
        <v>31</v>
      </c>
      <c r="B59" s="162"/>
      <c r="C59" s="427" t="s">
        <v>163</v>
      </c>
      <c r="D59" s="397"/>
      <c r="E59" s="66">
        <v>15000000</v>
      </c>
      <c r="F59" s="66">
        <v>15000000</v>
      </c>
      <c r="G59" s="268">
        <v>15000000</v>
      </c>
      <c r="H59" s="287">
        <v>0</v>
      </c>
      <c r="I59" s="287">
        <v>0</v>
      </c>
      <c r="J59" s="269" t="s">
        <v>104</v>
      </c>
      <c r="K59" s="49"/>
      <c r="L59" s="355">
        <v>0</v>
      </c>
      <c r="M59" s="355">
        <v>0</v>
      </c>
      <c r="N59" s="245"/>
      <c r="O59" s="259"/>
      <c r="P59" s="41">
        <v>15000000</v>
      </c>
      <c r="Q59" s="52">
        <f t="shared" si="7"/>
        <v>15000000</v>
      </c>
    </row>
    <row r="60" spans="1:17" ht="34.5" customHeight="1" x14ac:dyDescent="0.3">
      <c r="A60" s="431" t="s">
        <v>164</v>
      </c>
      <c r="B60" s="402"/>
      <c r="C60" s="402"/>
      <c r="D60" s="397"/>
      <c r="E60" s="247">
        <v>0</v>
      </c>
      <c r="F60" s="225">
        <f>G60+H60+I60</f>
        <v>0</v>
      </c>
      <c r="G60" s="293">
        <v>0</v>
      </c>
      <c r="H60" s="293">
        <v>0</v>
      </c>
      <c r="I60" s="293">
        <v>0</v>
      </c>
      <c r="J60" s="226"/>
      <c r="K60" s="228"/>
      <c r="L60" s="352">
        <v>0</v>
      </c>
      <c r="M60" s="352">
        <v>0</v>
      </c>
      <c r="N60" s="227"/>
      <c r="O60" s="229"/>
      <c r="P60" s="19">
        <v>0</v>
      </c>
      <c r="Q60" s="20">
        <f t="shared" si="7"/>
        <v>0</v>
      </c>
    </row>
    <row r="61" spans="1:17" x14ac:dyDescent="0.3">
      <c r="A61" s="403" t="s">
        <v>100</v>
      </c>
      <c r="B61" s="402"/>
      <c r="C61" s="402"/>
      <c r="D61" s="397"/>
      <c r="E61" s="210">
        <f>E6</f>
        <v>382401600</v>
      </c>
      <c r="F61" s="210">
        <f>F6</f>
        <v>370818600</v>
      </c>
      <c r="G61" s="210">
        <f>G6</f>
        <v>47500000</v>
      </c>
      <c r="H61" s="210">
        <f>H6</f>
        <v>25600000</v>
      </c>
      <c r="I61" s="210">
        <f>I6</f>
        <v>297718600</v>
      </c>
      <c r="J61" s="211"/>
      <c r="K61" s="213"/>
      <c r="L61" s="344">
        <f>L17+L27+L42</f>
        <v>244109999</v>
      </c>
      <c r="M61" s="344">
        <f>M17+M27+M42</f>
        <v>5621601</v>
      </c>
      <c r="N61" s="212"/>
      <c r="O61" s="214"/>
      <c r="P61" s="19">
        <v>937654100</v>
      </c>
      <c r="Q61" s="20">
        <f t="shared" si="7"/>
        <v>639935500</v>
      </c>
    </row>
    <row r="67" spans="1:17" s="1" customFormat="1" x14ac:dyDescent="0.3">
      <c r="A67" s="215"/>
      <c r="B67" s="153"/>
      <c r="C67" s="153"/>
      <c r="D67" s="216"/>
      <c r="E67" s="216"/>
      <c r="F67" s="216"/>
      <c r="G67" s="217"/>
      <c r="H67" s="217"/>
      <c r="I67" s="217"/>
      <c r="J67" s="218"/>
      <c r="K67" s="219"/>
      <c r="L67" s="345"/>
      <c r="M67" s="345"/>
      <c r="N67" s="219"/>
      <c r="O67" s="220"/>
      <c r="Q67" s="2"/>
    </row>
  </sheetData>
  <mergeCells count="59">
    <mergeCell ref="C59:D59"/>
    <mergeCell ref="A60:D60"/>
    <mergeCell ref="A61:D61"/>
    <mergeCell ref="C53:D53"/>
    <mergeCell ref="C54:D54"/>
    <mergeCell ref="A55:D55"/>
    <mergeCell ref="C56:D56"/>
    <mergeCell ref="A57:D57"/>
    <mergeCell ref="C58:D58"/>
    <mergeCell ref="C52:D52"/>
    <mergeCell ref="C41:D41"/>
    <mergeCell ref="C43:D43"/>
    <mergeCell ref="C44:D44"/>
    <mergeCell ref="K44:O44"/>
    <mergeCell ref="C45:D45"/>
    <mergeCell ref="C46:D46"/>
    <mergeCell ref="C47:D47"/>
    <mergeCell ref="C48:D48"/>
    <mergeCell ref="C49:D49"/>
    <mergeCell ref="C50:D50"/>
    <mergeCell ref="C51:D51"/>
    <mergeCell ref="A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A6:D6"/>
    <mergeCell ref="A7:D7"/>
    <mergeCell ref="C8:D8"/>
    <mergeCell ref="A9:D9"/>
    <mergeCell ref="A10:D10"/>
    <mergeCell ref="A14:D14"/>
    <mergeCell ref="A15:D15"/>
    <mergeCell ref="A16:D16"/>
    <mergeCell ref="A17:D17"/>
    <mergeCell ref="C18:D18"/>
    <mergeCell ref="A27:D27"/>
    <mergeCell ref="O3:O5"/>
    <mergeCell ref="F4:F5"/>
    <mergeCell ref="G4:G5"/>
    <mergeCell ref="H4:I4"/>
    <mergeCell ref="A1:O1"/>
    <mergeCell ref="G2:J2"/>
    <mergeCell ref="A3:D5"/>
    <mergeCell ref="E3:E5"/>
    <mergeCell ref="F3:I3"/>
    <mergeCell ref="J3:J5"/>
    <mergeCell ref="K3:K5"/>
    <mergeCell ref="L3:L5"/>
    <mergeCell ref="M3:M5"/>
    <mergeCell ref="N3:N5"/>
  </mergeCells>
  <pageMargins left="0.24062500000000001" right="0.11811023622047245" top="0.28895833333333332" bottom="0.1825" header="0.14447916666666666" footer="3.937007874015748E-2"/>
  <pageSetup paperSize="9" scale="69" orientation="landscape" r:id="rId1"/>
  <headerFooter>
    <oddHeader>&amp;R&amp;"TH SarabunPSK,ธรรมดา"&amp;A</oddHeader>
    <oddFooter>&amp;C&amp;"TH SarabunPSK,ตัวหนา"&amp;Z&amp;F&amp;R&amp;"TH SarabunPSK,ตัวหนา"หน้าที่ &amp;P</oddFooter>
  </headerFooter>
  <ignoredErrors>
    <ignoredError sqref="M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PO (เกษตร)</vt:lpstr>
      <vt:lpstr>PO (ท่องเที่ยว)</vt:lpstr>
      <vt:lpstr>'PO (เกษตร)'!Print_Area</vt:lpstr>
      <vt:lpstr>'PO (ท่องเที่ยว)'!Print_Area</vt:lpstr>
      <vt:lpstr>'PO (เกษตร)'!Print_Titles</vt:lpstr>
      <vt:lpstr>'PO (ท่องเที่ยว)'!Print_Titles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2017-06-28T13:24:42Z</cp:lastPrinted>
  <dcterms:created xsi:type="dcterms:W3CDTF">2017-05-11T08:28:29Z</dcterms:created>
  <dcterms:modified xsi:type="dcterms:W3CDTF">2017-06-28T07:20:00Z</dcterms:modified>
</cp:coreProperties>
</file>